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Sc\Desktop\New folder (8)\"/>
    </mc:Choice>
  </mc:AlternateContent>
  <xr:revisionPtr revIDLastSave="0" documentId="8_{383D76A6-F884-4801-8729-F44095C364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9" i="1" l="1"/>
  <c r="F69" i="1" s="1"/>
  <c r="G144" i="1"/>
  <c r="F144" i="1" s="1"/>
  <c r="G140" i="1"/>
  <c r="F140" i="1" s="1"/>
  <c r="G136" i="1"/>
  <c r="F136" i="1" s="1"/>
  <c r="G130" i="1"/>
  <c r="F130" i="1" s="1"/>
  <c r="G121" i="1"/>
  <c r="F121" i="1" s="1"/>
  <c r="G118" i="1"/>
  <c r="F118" i="1" s="1"/>
  <c r="G113" i="1"/>
  <c r="F113" i="1" s="1"/>
  <c r="G102" i="1"/>
  <c r="F102" i="1" s="1"/>
  <c r="E99" i="1"/>
  <c r="D99" i="1"/>
  <c r="E87" i="1"/>
  <c r="D87" i="1"/>
  <c r="G85" i="1"/>
  <c r="F85" i="1" s="1"/>
  <c r="G84" i="1"/>
  <c r="F84" i="1" s="1"/>
  <c r="G83" i="1"/>
  <c r="F83" i="1" s="1"/>
  <c r="G82" i="1"/>
  <c r="F82" i="1" s="1"/>
  <c r="E73" i="1"/>
  <c r="G71" i="1"/>
  <c r="F71" i="1" s="1"/>
  <c r="G70" i="1"/>
  <c r="F70" i="1" s="1"/>
  <c r="G60" i="1"/>
  <c r="F60" i="1" s="1"/>
  <c r="G54" i="1"/>
  <c r="F54" i="1" s="1"/>
  <c r="G48" i="1"/>
  <c r="F48" i="1" s="1"/>
  <c r="G42" i="1"/>
  <c r="G19" i="1"/>
  <c r="F19" i="1" s="1"/>
  <c r="G12" i="1"/>
  <c r="F12" i="1" s="1"/>
  <c r="G13" i="1"/>
  <c r="F13" i="1" s="1"/>
  <c r="G15" i="1"/>
  <c r="E16" i="1"/>
  <c r="D16" i="1"/>
  <c r="G68" i="1"/>
  <c r="F68" i="1" s="1"/>
  <c r="G67" i="1"/>
  <c r="F67" i="1" s="1"/>
  <c r="G66" i="1"/>
  <c r="F66" i="1" s="1"/>
  <c r="G65" i="1"/>
  <c r="F65" i="1" s="1"/>
  <c r="G64" i="1"/>
  <c r="F64" i="1" s="1"/>
  <c r="G10" i="1"/>
  <c r="F10" i="1" s="1"/>
  <c r="G33" i="1"/>
  <c r="F33" i="1" s="1"/>
  <c r="G32" i="1"/>
  <c r="F32" i="1" s="1"/>
  <c r="G31" i="1"/>
  <c r="F31" i="1" s="1"/>
  <c r="G30" i="1"/>
  <c r="F30" i="1" s="1"/>
  <c r="G99" i="1" l="1"/>
  <c r="F99" i="1" s="1"/>
  <c r="G87" i="1"/>
  <c r="F87" i="1" s="1"/>
  <c r="G16" i="1"/>
  <c r="F16" i="1" s="1"/>
  <c r="E35" i="1"/>
  <c r="D127" i="1" l="1"/>
  <c r="G127" i="1" s="1"/>
  <c r="F127" i="1" s="1"/>
  <c r="D63" i="1"/>
  <c r="D57" i="1"/>
  <c r="G57" i="1" s="1"/>
  <c r="F57" i="1" s="1"/>
  <c r="F42" i="1"/>
  <c r="D39" i="1"/>
  <c r="G28" i="1"/>
  <c r="F28" i="1" s="1"/>
  <c r="G29" i="1"/>
  <c r="D27" i="1"/>
  <c r="D24" i="1"/>
  <c r="G24" i="1" s="1"/>
  <c r="F24" i="1" s="1"/>
  <c r="G106" i="1"/>
  <c r="F106" i="1" s="1"/>
  <c r="G105" i="1"/>
  <c r="F105" i="1" s="1"/>
  <c r="E108" i="1"/>
  <c r="G108" i="1" s="1"/>
  <c r="F108" i="1" s="1"/>
  <c r="E112" i="1"/>
  <c r="E43" i="1"/>
  <c r="G43" i="1" s="1"/>
  <c r="F43" i="1" s="1"/>
  <c r="E41" i="1"/>
  <c r="G41" i="1" s="1"/>
  <c r="F41" i="1" s="1"/>
  <c r="E40" i="1"/>
  <c r="G40" i="1" s="1"/>
  <c r="F40" i="1" s="1"/>
  <c r="F15" i="1"/>
  <c r="D45" i="1" l="1"/>
  <c r="G39" i="1"/>
  <c r="F39" i="1" s="1"/>
  <c r="G63" i="1"/>
  <c r="F63" i="1" s="1"/>
  <c r="D73" i="1"/>
  <c r="G73" i="1" s="1"/>
  <c r="F73" i="1" s="1"/>
  <c r="E115" i="1"/>
  <c r="G112" i="1"/>
  <c r="F112" i="1" s="1"/>
  <c r="E45" i="1"/>
  <c r="D35" i="1"/>
  <c r="G35" i="1" s="1"/>
  <c r="F35" i="1" s="1"/>
  <c r="G133" i="1"/>
  <c r="G124" i="1"/>
  <c r="F124" i="1" s="1"/>
  <c r="D115" i="1"/>
  <c r="G94" i="1"/>
  <c r="F94" i="1" s="1"/>
  <c r="G96" i="1"/>
  <c r="F96" i="1" s="1"/>
  <c r="G95" i="1"/>
  <c r="F95" i="1" s="1"/>
  <c r="G93" i="1"/>
  <c r="G92" i="1"/>
  <c r="F92" i="1" s="1"/>
  <c r="G91" i="1"/>
  <c r="F91" i="1" s="1"/>
  <c r="G90" i="1"/>
  <c r="G79" i="1"/>
  <c r="F79" i="1" s="1"/>
  <c r="G76" i="1"/>
  <c r="F76" i="1" s="1"/>
  <c r="G27" i="1"/>
  <c r="F27" i="1" s="1"/>
  <c r="G26" i="1"/>
  <c r="F26" i="1" s="1"/>
  <c r="G25" i="1"/>
  <c r="F25" i="1" s="1"/>
  <c r="G14" i="1"/>
  <c r="F14" i="1" s="1"/>
  <c r="G11" i="1"/>
  <c r="F11" i="1" s="1"/>
  <c r="G9" i="1"/>
  <c r="F9" i="1" s="1"/>
  <c r="G115" i="1" l="1"/>
  <c r="F115" i="1" s="1"/>
  <c r="G45" i="1"/>
  <c r="F45" i="1" s="1"/>
  <c r="E51" i="1"/>
  <c r="E150" i="1" s="1"/>
  <c r="D51" i="1"/>
  <c r="D150" i="1" s="1"/>
  <c r="G51" i="1" l="1"/>
  <c r="F51" i="1" s="1"/>
  <c r="G150" i="1"/>
  <c r="F150" i="1" s="1"/>
</calcChain>
</file>

<file path=xl/sharedStrings.xml><?xml version="1.0" encoding="utf-8"?>
<sst xmlns="http://schemas.openxmlformats.org/spreadsheetml/2006/main" count="147" uniqueCount="89">
  <si>
    <t>Plastic Products</t>
  </si>
  <si>
    <t>Plastic bottles, caps and similar products</t>
  </si>
  <si>
    <t>Plastic bags, boxes and similar products</t>
  </si>
  <si>
    <t xml:space="preserve">Other household articles and hygienic or toilet articles, of plastics </t>
  </si>
  <si>
    <t xml:space="preserve">Buckets, shovels, grabs and grips (Mop Bucket) </t>
  </si>
  <si>
    <t>Plastic doors, windows</t>
  </si>
  <si>
    <t>Total</t>
  </si>
  <si>
    <t>Fresh Fish</t>
  </si>
  <si>
    <t>Construction Materials</t>
  </si>
  <si>
    <t>Articles of stones</t>
  </si>
  <si>
    <t>Marble products</t>
  </si>
  <si>
    <t>Traventine products</t>
  </si>
  <si>
    <t>Mosaic products</t>
  </si>
  <si>
    <t>Granite products</t>
  </si>
  <si>
    <t>Yellowstone products</t>
  </si>
  <si>
    <t>Sub-total</t>
  </si>
  <si>
    <t>Metal products</t>
  </si>
  <si>
    <t>Sandwich panel</t>
  </si>
  <si>
    <t>Aluminum windows, doors</t>
  </si>
  <si>
    <t>Prefabricated Container</t>
  </si>
  <si>
    <t>Wooden Furniture</t>
  </si>
  <si>
    <t>Waste/Scarp Products</t>
  </si>
  <si>
    <t>Waste vegetable oil</t>
  </si>
  <si>
    <t>Construction Chemicals</t>
  </si>
  <si>
    <t>Plaster</t>
  </si>
  <si>
    <t>Paint</t>
  </si>
  <si>
    <t>Vegetable &amp; Fruits</t>
  </si>
  <si>
    <t>Watermelon</t>
  </si>
  <si>
    <t xml:space="preserve">Curtains, interior blinds and similar products </t>
  </si>
  <si>
    <t>Hotel Slippers</t>
  </si>
  <si>
    <t xml:space="preserve">Signage </t>
  </si>
  <si>
    <t>Total of the list</t>
  </si>
  <si>
    <t>Change in
percentage</t>
  </si>
  <si>
    <t>Change in
amount</t>
  </si>
  <si>
    <t>Plastic pipe</t>
  </si>
  <si>
    <t>-</t>
  </si>
  <si>
    <t>Concrete tiles</t>
  </si>
  <si>
    <t>Aluminum products</t>
  </si>
  <si>
    <t>(7)</t>
  </si>
  <si>
    <t>(4)</t>
  </si>
  <si>
    <t>(5)</t>
  </si>
  <si>
    <t>Scrap copper</t>
  </si>
  <si>
    <t>Scrap aluminum</t>
  </si>
  <si>
    <t>Potato</t>
  </si>
  <si>
    <t>Vetches (Vigo)</t>
  </si>
  <si>
    <t>(11)</t>
  </si>
  <si>
    <t>(12)</t>
  </si>
  <si>
    <t>(10)</t>
  </si>
  <si>
    <t>(14)</t>
  </si>
  <si>
    <t>Paper Towel and Toilet Paper</t>
  </si>
  <si>
    <t>Basketware and
Wicker Work</t>
  </si>
  <si>
    <t>A Comparative Analysis of Sales Statistics Above the Green Line for the First Half of 2025 and 2024 (January–June)</t>
  </si>
  <si>
    <t xml:space="preserve">Plastic water tanks </t>
  </si>
  <si>
    <t>Mattresses, Cushion, Pillow, Pouffe</t>
  </si>
  <si>
    <t xml:space="preserve">Limassol Stone Floorings, Coverings </t>
  </si>
  <si>
    <t xml:space="preserve">Articles of cement, of concrete or of artificial stone (Road Border) </t>
  </si>
  <si>
    <t>Cyprus Stone Floorings, Coverings</t>
  </si>
  <si>
    <t>Sandstone Floorings, Coverings</t>
  </si>
  <si>
    <t>Fence (Other grill, netting and fencing, of iron or steel wire; – –  Plated or coated with zinc )</t>
  </si>
  <si>
    <t xml:space="preserve">Metal Furniture </t>
  </si>
  <si>
    <t xml:space="preserve">Galvanized Stand </t>
  </si>
  <si>
    <t>Boards, panels, consoles, desks, cabinets and other bases for the goods of heading 8537 , not equipped with their apparatus.</t>
  </si>
  <si>
    <t>Ferrous waste and scrap; remelting scrap ingots of iron or steel</t>
  </si>
  <si>
    <t xml:space="preserve">Scrap Motor </t>
  </si>
  <si>
    <t>Scrap bronze</t>
  </si>
  <si>
    <t>Scrap Cables</t>
  </si>
  <si>
    <t>Copper waste and scrap – Of copper-zinc base alloys (brass)</t>
  </si>
  <si>
    <t>Mortar Contribution</t>
  </si>
  <si>
    <t xml:space="preserve">EPS Carbon </t>
  </si>
  <si>
    <t xml:space="preserve">Orange </t>
  </si>
  <si>
    <t xml:space="preserve">Mandarin </t>
  </si>
  <si>
    <t>Lemon</t>
  </si>
  <si>
    <t xml:space="preserve">Strawberry </t>
  </si>
  <si>
    <t xml:space="preserve">Cherry Tomato </t>
  </si>
  <si>
    <t xml:space="preserve">Tomato </t>
  </si>
  <si>
    <t>Textile</t>
  </si>
  <si>
    <t>Clothes</t>
  </si>
  <si>
    <t xml:space="preserve">Flag </t>
  </si>
  <si>
    <t xml:space="preserve">Processed Food </t>
  </si>
  <si>
    <t>Tahini</t>
  </si>
  <si>
    <t>Helva</t>
  </si>
  <si>
    <t xml:space="preserve">Total </t>
  </si>
  <si>
    <t>Ceramic Giftware &amp; Household Articles</t>
  </si>
  <si>
    <t xml:space="preserve">Book </t>
  </si>
  <si>
    <t xml:space="preserve">Carton Box &amp; Paper Bag </t>
  </si>
  <si>
    <t xml:space="preserve">Table, kitchen or other household articles and parts thereof of stainless steel </t>
  </si>
  <si>
    <t>Waste and scrap of primary cells, primary batteries and electric accumulators; spent primary cells, spent primary batteries and spent electric accumulators</t>
  </si>
  <si>
    <t>Electrical  Cable</t>
  </si>
  <si>
    <t xml:space="preserve">Six Month Total Sales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</si>
</sst>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₺&quot;* #,##0.00_-;\-&quot;₺&quot;* #,##0.00_-;_-&quot;₺&quot;* &quot;-&quot;??_-;_-@_-"/>
    <numFmt numFmtId="165" formatCode="_-[$€-2]\ * #,##0.00_-;\-[$€-2]\ * #,##0.00_-;_-[$€-2]\ * &quot;-&quot;??_-;_-@_-"/>
    <numFmt numFmtId="166" formatCode="d/m/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i/>
      <sz val="7"/>
      <color theme="1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166" fontId="0" fillId="0" borderId="0" xfId="0" applyNumberFormat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65" fontId="0" fillId="0" borderId="1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vertical="center"/>
    </xf>
    <xf numFmtId="165" fontId="0" fillId="0" borderId="2" xfId="0" applyNumberFormat="1" applyBorder="1" applyAlignment="1">
      <alignment vertical="center"/>
    </xf>
    <xf numFmtId="165" fontId="0" fillId="0" borderId="4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horizontal="right" vertical="center"/>
    </xf>
    <xf numFmtId="165" fontId="0" fillId="0" borderId="3" xfId="0" applyNumberFormat="1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2" xfId="0" applyBorder="1" applyAlignment="1">
      <alignment vertical="center"/>
    </xf>
    <xf numFmtId="165" fontId="0" fillId="0" borderId="11" xfId="0" applyNumberForma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center"/>
    </xf>
    <xf numFmtId="2" fontId="0" fillId="0" borderId="0" xfId="0" applyNumberFormat="1" applyAlignment="1">
      <alignment vertical="center"/>
    </xf>
    <xf numFmtId="9" fontId="4" fillId="0" borderId="14" xfId="1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9" fontId="4" fillId="0" borderId="4" xfId="1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5" xfId="0" applyBorder="1" applyAlignment="1">
      <alignment horizontal="right" vertical="center"/>
    </xf>
    <xf numFmtId="9" fontId="4" fillId="0" borderId="0" xfId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15" xfId="0" applyBorder="1" applyAlignment="1">
      <alignment vertical="center"/>
    </xf>
    <xf numFmtId="165" fontId="0" fillId="0" borderId="1" xfId="0" applyNumberForma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9" fontId="3" fillId="0" borderId="1" xfId="1" applyFont="1" applyBorder="1" applyAlignment="1">
      <alignment horizontal="center" vertical="center"/>
    </xf>
    <xf numFmtId="9" fontId="4" fillId="0" borderId="3" xfId="1" applyFont="1" applyBorder="1" applyAlignment="1">
      <alignment horizontal="center" vertical="center"/>
    </xf>
    <xf numFmtId="0" fontId="6" fillId="0" borderId="15" xfId="0" applyFont="1" applyBorder="1" applyAlignment="1">
      <alignment vertical="center" wrapText="1"/>
    </xf>
    <xf numFmtId="0" fontId="0" fillId="0" borderId="4" xfId="0" applyBorder="1" applyAlignment="1">
      <alignment horizontal="right" vertical="center"/>
    </xf>
    <xf numFmtId="9" fontId="2" fillId="0" borderId="1" xfId="1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0" fillId="0" borderId="0" xfId="0" applyAlignment="1">
      <alignment horizontal="left" vertical="center"/>
    </xf>
    <xf numFmtId="49" fontId="7" fillId="0" borderId="4" xfId="0" applyNumberFormat="1" applyFont="1" applyBorder="1" applyAlignment="1">
      <alignment horizontal="center" vertical="top"/>
    </xf>
    <xf numFmtId="49" fontId="7" fillId="0" borderId="3" xfId="0" applyNumberFormat="1" applyFont="1" applyBorder="1" applyAlignment="1">
      <alignment horizontal="center" vertical="top"/>
    </xf>
    <xf numFmtId="0" fontId="0" fillId="0" borderId="14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top"/>
    </xf>
    <xf numFmtId="0" fontId="11" fillId="0" borderId="2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5" fontId="9" fillId="0" borderId="1" xfId="0" applyNumberFormat="1" applyFont="1" applyBorder="1" applyAlignment="1">
      <alignment vertical="center"/>
    </xf>
    <xf numFmtId="165" fontId="0" fillId="0" borderId="7" xfId="0" applyNumberFormat="1" applyBorder="1" applyAlignment="1">
      <alignment vertical="center"/>
    </xf>
    <xf numFmtId="165" fontId="0" fillId="0" borderId="9" xfId="0" applyNumberFormat="1" applyBorder="1" applyAlignment="1">
      <alignment vertical="center"/>
    </xf>
    <xf numFmtId="165" fontId="0" fillId="0" borderId="14" xfId="0" applyNumberFormat="1" applyBorder="1" applyAlignment="1">
      <alignment vertical="center"/>
    </xf>
    <xf numFmtId="0" fontId="0" fillId="0" borderId="1" xfId="2" applyNumberFormat="1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1" xfId="1" applyFont="1" applyBorder="1" applyAlignment="1">
      <alignment horizontal="center" vertical="center" wrapText="1"/>
    </xf>
    <xf numFmtId="9" fontId="0" fillId="0" borderId="2" xfId="1" applyFont="1" applyBorder="1" applyAlignment="1">
      <alignment horizontal="center" vertical="center"/>
    </xf>
    <xf numFmtId="9" fontId="0" fillId="0" borderId="4" xfId="1" applyFon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  <xf numFmtId="9" fontId="0" fillId="0" borderId="9" xfId="1" applyFont="1" applyBorder="1" applyAlignment="1">
      <alignment horizontal="center" vertical="center"/>
    </xf>
    <xf numFmtId="9" fontId="0" fillId="0" borderId="3" xfId="1" applyFont="1" applyBorder="1" applyAlignment="1">
      <alignment horizontal="center" vertical="center"/>
    </xf>
    <xf numFmtId="9" fontId="0" fillId="0" borderId="0" xfId="1" applyFont="1" applyAlignment="1">
      <alignment vertical="center"/>
    </xf>
    <xf numFmtId="9" fontId="0" fillId="0" borderId="7" xfId="1" applyFont="1" applyBorder="1" applyAlignment="1">
      <alignment vertical="center"/>
    </xf>
    <xf numFmtId="9" fontId="1" fillId="0" borderId="1" xfId="1" applyFont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165" fontId="0" fillId="0" borderId="13" xfId="1" applyNumberFormat="1" applyFont="1" applyBorder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155"/>
  <sheetViews>
    <sheetView tabSelected="1" topLeftCell="D1" workbookViewId="0">
      <selection activeCell="K9" sqref="K9"/>
    </sheetView>
  </sheetViews>
  <sheetFormatPr defaultRowHeight="15" x14ac:dyDescent="0.25"/>
  <cols>
    <col min="1" max="1" width="12.7109375" style="1" bestFit="1" customWidth="1"/>
    <col min="2" max="2" width="24.140625" style="1" customWidth="1"/>
    <col min="3" max="3" width="38.42578125" style="1" bestFit="1" customWidth="1"/>
    <col min="4" max="5" width="14.7109375" style="2" bestFit="1" customWidth="1"/>
    <col min="6" max="6" width="16.140625" style="68" bestFit="1" customWidth="1"/>
    <col min="7" max="7" width="19.5703125" style="1" bestFit="1" customWidth="1"/>
    <col min="8" max="8" width="8.85546875" style="1"/>
    <col min="9" max="9" width="17.28515625" style="1" bestFit="1" customWidth="1"/>
    <col min="10" max="10" width="5.28515625" style="1" bestFit="1" customWidth="1"/>
    <col min="11" max="256" width="8.85546875" style="1"/>
    <col min="257" max="257" width="12.7109375" style="1" bestFit="1" customWidth="1"/>
    <col min="258" max="258" width="24.140625" style="1" customWidth="1"/>
    <col min="259" max="259" width="38.42578125" style="1" bestFit="1" customWidth="1"/>
    <col min="260" max="261" width="14.7109375" style="1" bestFit="1" customWidth="1"/>
    <col min="262" max="262" width="11" style="1" bestFit="1" customWidth="1"/>
    <col min="263" max="263" width="14.5703125" style="1" bestFit="1" customWidth="1"/>
    <col min="264" max="264" width="8.85546875" style="1"/>
    <col min="265" max="265" width="17.28515625" style="1" bestFit="1" customWidth="1"/>
    <col min="266" max="266" width="5.28515625" style="1" bestFit="1" customWidth="1"/>
    <col min="267" max="512" width="8.85546875" style="1"/>
    <col min="513" max="513" width="12.7109375" style="1" bestFit="1" customWidth="1"/>
    <col min="514" max="514" width="24.140625" style="1" customWidth="1"/>
    <col min="515" max="515" width="38.42578125" style="1" bestFit="1" customWidth="1"/>
    <col min="516" max="517" width="14.7109375" style="1" bestFit="1" customWidth="1"/>
    <col min="518" max="518" width="11" style="1" bestFit="1" customWidth="1"/>
    <col min="519" max="519" width="14.5703125" style="1" bestFit="1" customWidth="1"/>
    <col min="520" max="520" width="8.85546875" style="1"/>
    <col min="521" max="521" width="17.28515625" style="1" bestFit="1" customWidth="1"/>
    <col min="522" max="522" width="5.28515625" style="1" bestFit="1" customWidth="1"/>
    <col min="523" max="768" width="8.85546875" style="1"/>
    <col min="769" max="769" width="12.7109375" style="1" bestFit="1" customWidth="1"/>
    <col min="770" max="770" width="24.140625" style="1" customWidth="1"/>
    <col min="771" max="771" width="38.42578125" style="1" bestFit="1" customWidth="1"/>
    <col min="772" max="773" width="14.7109375" style="1" bestFit="1" customWidth="1"/>
    <col min="774" max="774" width="11" style="1" bestFit="1" customWidth="1"/>
    <col min="775" max="775" width="14.5703125" style="1" bestFit="1" customWidth="1"/>
    <col min="776" max="776" width="8.85546875" style="1"/>
    <col min="777" max="777" width="17.28515625" style="1" bestFit="1" customWidth="1"/>
    <col min="778" max="778" width="5.28515625" style="1" bestFit="1" customWidth="1"/>
    <col min="779" max="1024" width="8.85546875" style="1"/>
    <col min="1025" max="1025" width="12.7109375" style="1" bestFit="1" customWidth="1"/>
    <col min="1026" max="1026" width="24.140625" style="1" customWidth="1"/>
    <col min="1027" max="1027" width="38.42578125" style="1" bestFit="1" customWidth="1"/>
    <col min="1028" max="1029" width="14.7109375" style="1" bestFit="1" customWidth="1"/>
    <col min="1030" max="1030" width="11" style="1" bestFit="1" customWidth="1"/>
    <col min="1031" max="1031" width="14.5703125" style="1" bestFit="1" customWidth="1"/>
    <col min="1032" max="1032" width="8.85546875" style="1"/>
    <col min="1033" max="1033" width="17.28515625" style="1" bestFit="1" customWidth="1"/>
    <col min="1034" max="1034" width="5.28515625" style="1" bestFit="1" customWidth="1"/>
    <col min="1035" max="1280" width="8.85546875" style="1"/>
    <col min="1281" max="1281" width="12.7109375" style="1" bestFit="1" customWidth="1"/>
    <col min="1282" max="1282" width="24.140625" style="1" customWidth="1"/>
    <col min="1283" max="1283" width="38.42578125" style="1" bestFit="1" customWidth="1"/>
    <col min="1284" max="1285" width="14.7109375" style="1" bestFit="1" customWidth="1"/>
    <col min="1286" max="1286" width="11" style="1" bestFit="1" customWidth="1"/>
    <col min="1287" max="1287" width="14.5703125" style="1" bestFit="1" customWidth="1"/>
    <col min="1288" max="1288" width="8.85546875" style="1"/>
    <col min="1289" max="1289" width="17.28515625" style="1" bestFit="1" customWidth="1"/>
    <col min="1290" max="1290" width="5.28515625" style="1" bestFit="1" customWidth="1"/>
    <col min="1291" max="1536" width="8.85546875" style="1"/>
    <col min="1537" max="1537" width="12.7109375" style="1" bestFit="1" customWidth="1"/>
    <col min="1538" max="1538" width="24.140625" style="1" customWidth="1"/>
    <col min="1539" max="1539" width="38.42578125" style="1" bestFit="1" customWidth="1"/>
    <col min="1540" max="1541" width="14.7109375" style="1" bestFit="1" customWidth="1"/>
    <col min="1542" max="1542" width="11" style="1" bestFit="1" customWidth="1"/>
    <col min="1543" max="1543" width="14.5703125" style="1" bestFit="1" customWidth="1"/>
    <col min="1544" max="1544" width="8.85546875" style="1"/>
    <col min="1545" max="1545" width="17.28515625" style="1" bestFit="1" customWidth="1"/>
    <col min="1546" max="1546" width="5.28515625" style="1" bestFit="1" customWidth="1"/>
    <col min="1547" max="1792" width="8.85546875" style="1"/>
    <col min="1793" max="1793" width="12.7109375" style="1" bestFit="1" customWidth="1"/>
    <col min="1794" max="1794" width="24.140625" style="1" customWidth="1"/>
    <col min="1795" max="1795" width="38.42578125" style="1" bestFit="1" customWidth="1"/>
    <col min="1796" max="1797" width="14.7109375" style="1" bestFit="1" customWidth="1"/>
    <col min="1798" max="1798" width="11" style="1" bestFit="1" customWidth="1"/>
    <col min="1799" max="1799" width="14.5703125" style="1" bestFit="1" customWidth="1"/>
    <col min="1800" max="1800" width="8.85546875" style="1"/>
    <col min="1801" max="1801" width="17.28515625" style="1" bestFit="1" customWidth="1"/>
    <col min="1802" max="1802" width="5.28515625" style="1" bestFit="1" customWidth="1"/>
    <col min="1803" max="2048" width="8.85546875" style="1"/>
    <col min="2049" max="2049" width="12.7109375" style="1" bestFit="1" customWidth="1"/>
    <col min="2050" max="2050" width="24.140625" style="1" customWidth="1"/>
    <col min="2051" max="2051" width="38.42578125" style="1" bestFit="1" customWidth="1"/>
    <col min="2052" max="2053" width="14.7109375" style="1" bestFit="1" customWidth="1"/>
    <col min="2054" max="2054" width="11" style="1" bestFit="1" customWidth="1"/>
    <col min="2055" max="2055" width="14.5703125" style="1" bestFit="1" customWidth="1"/>
    <col min="2056" max="2056" width="8.85546875" style="1"/>
    <col min="2057" max="2057" width="17.28515625" style="1" bestFit="1" customWidth="1"/>
    <col min="2058" max="2058" width="5.28515625" style="1" bestFit="1" customWidth="1"/>
    <col min="2059" max="2304" width="8.85546875" style="1"/>
    <col min="2305" max="2305" width="12.7109375" style="1" bestFit="1" customWidth="1"/>
    <col min="2306" max="2306" width="24.140625" style="1" customWidth="1"/>
    <col min="2307" max="2307" width="38.42578125" style="1" bestFit="1" customWidth="1"/>
    <col min="2308" max="2309" width="14.7109375" style="1" bestFit="1" customWidth="1"/>
    <col min="2310" max="2310" width="11" style="1" bestFit="1" customWidth="1"/>
    <col min="2311" max="2311" width="14.5703125" style="1" bestFit="1" customWidth="1"/>
    <col min="2312" max="2312" width="8.85546875" style="1"/>
    <col min="2313" max="2313" width="17.28515625" style="1" bestFit="1" customWidth="1"/>
    <col min="2314" max="2314" width="5.28515625" style="1" bestFit="1" customWidth="1"/>
    <col min="2315" max="2560" width="8.85546875" style="1"/>
    <col min="2561" max="2561" width="12.7109375" style="1" bestFit="1" customWidth="1"/>
    <col min="2562" max="2562" width="24.140625" style="1" customWidth="1"/>
    <col min="2563" max="2563" width="38.42578125" style="1" bestFit="1" customWidth="1"/>
    <col min="2564" max="2565" width="14.7109375" style="1" bestFit="1" customWidth="1"/>
    <col min="2566" max="2566" width="11" style="1" bestFit="1" customWidth="1"/>
    <col min="2567" max="2567" width="14.5703125" style="1" bestFit="1" customWidth="1"/>
    <col min="2568" max="2568" width="8.85546875" style="1"/>
    <col min="2569" max="2569" width="17.28515625" style="1" bestFit="1" customWidth="1"/>
    <col min="2570" max="2570" width="5.28515625" style="1" bestFit="1" customWidth="1"/>
    <col min="2571" max="2816" width="8.85546875" style="1"/>
    <col min="2817" max="2817" width="12.7109375" style="1" bestFit="1" customWidth="1"/>
    <col min="2818" max="2818" width="24.140625" style="1" customWidth="1"/>
    <col min="2819" max="2819" width="38.42578125" style="1" bestFit="1" customWidth="1"/>
    <col min="2820" max="2821" width="14.7109375" style="1" bestFit="1" customWidth="1"/>
    <col min="2822" max="2822" width="11" style="1" bestFit="1" customWidth="1"/>
    <col min="2823" max="2823" width="14.5703125" style="1" bestFit="1" customWidth="1"/>
    <col min="2824" max="2824" width="8.85546875" style="1"/>
    <col min="2825" max="2825" width="17.28515625" style="1" bestFit="1" customWidth="1"/>
    <col min="2826" max="2826" width="5.28515625" style="1" bestFit="1" customWidth="1"/>
    <col min="2827" max="3072" width="8.85546875" style="1"/>
    <col min="3073" max="3073" width="12.7109375" style="1" bestFit="1" customWidth="1"/>
    <col min="3074" max="3074" width="24.140625" style="1" customWidth="1"/>
    <col min="3075" max="3075" width="38.42578125" style="1" bestFit="1" customWidth="1"/>
    <col min="3076" max="3077" width="14.7109375" style="1" bestFit="1" customWidth="1"/>
    <col min="3078" max="3078" width="11" style="1" bestFit="1" customWidth="1"/>
    <col min="3079" max="3079" width="14.5703125" style="1" bestFit="1" customWidth="1"/>
    <col min="3080" max="3080" width="8.85546875" style="1"/>
    <col min="3081" max="3081" width="17.28515625" style="1" bestFit="1" customWidth="1"/>
    <col min="3082" max="3082" width="5.28515625" style="1" bestFit="1" customWidth="1"/>
    <col min="3083" max="3328" width="8.85546875" style="1"/>
    <col min="3329" max="3329" width="12.7109375" style="1" bestFit="1" customWidth="1"/>
    <col min="3330" max="3330" width="24.140625" style="1" customWidth="1"/>
    <col min="3331" max="3331" width="38.42578125" style="1" bestFit="1" customWidth="1"/>
    <col min="3332" max="3333" width="14.7109375" style="1" bestFit="1" customWidth="1"/>
    <col min="3334" max="3334" width="11" style="1" bestFit="1" customWidth="1"/>
    <col min="3335" max="3335" width="14.5703125" style="1" bestFit="1" customWidth="1"/>
    <col min="3336" max="3336" width="8.85546875" style="1"/>
    <col min="3337" max="3337" width="17.28515625" style="1" bestFit="1" customWidth="1"/>
    <col min="3338" max="3338" width="5.28515625" style="1" bestFit="1" customWidth="1"/>
    <col min="3339" max="3584" width="8.85546875" style="1"/>
    <col min="3585" max="3585" width="12.7109375" style="1" bestFit="1" customWidth="1"/>
    <col min="3586" max="3586" width="24.140625" style="1" customWidth="1"/>
    <col min="3587" max="3587" width="38.42578125" style="1" bestFit="1" customWidth="1"/>
    <col min="3588" max="3589" width="14.7109375" style="1" bestFit="1" customWidth="1"/>
    <col min="3590" max="3590" width="11" style="1" bestFit="1" customWidth="1"/>
    <col min="3591" max="3591" width="14.5703125" style="1" bestFit="1" customWidth="1"/>
    <col min="3592" max="3592" width="8.85546875" style="1"/>
    <col min="3593" max="3593" width="17.28515625" style="1" bestFit="1" customWidth="1"/>
    <col min="3594" max="3594" width="5.28515625" style="1" bestFit="1" customWidth="1"/>
    <col min="3595" max="3840" width="8.85546875" style="1"/>
    <col min="3841" max="3841" width="12.7109375" style="1" bestFit="1" customWidth="1"/>
    <col min="3842" max="3842" width="24.140625" style="1" customWidth="1"/>
    <col min="3843" max="3843" width="38.42578125" style="1" bestFit="1" customWidth="1"/>
    <col min="3844" max="3845" width="14.7109375" style="1" bestFit="1" customWidth="1"/>
    <col min="3846" max="3846" width="11" style="1" bestFit="1" customWidth="1"/>
    <col min="3847" max="3847" width="14.5703125" style="1" bestFit="1" customWidth="1"/>
    <col min="3848" max="3848" width="8.85546875" style="1"/>
    <col min="3849" max="3849" width="17.28515625" style="1" bestFit="1" customWidth="1"/>
    <col min="3850" max="3850" width="5.28515625" style="1" bestFit="1" customWidth="1"/>
    <col min="3851" max="4096" width="8.85546875" style="1"/>
    <col min="4097" max="4097" width="12.7109375" style="1" bestFit="1" customWidth="1"/>
    <col min="4098" max="4098" width="24.140625" style="1" customWidth="1"/>
    <col min="4099" max="4099" width="38.42578125" style="1" bestFit="1" customWidth="1"/>
    <col min="4100" max="4101" width="14.7109375" style="1" bestFit="1" customWidth="1"/>
    <col min="4102" max="4102" width="11" style="1" bestFit="1" customWidth="1"/>
    <col min="4103" max="4103" width="14.5703125" style="1" bestFit="1" customWidth="1"/>
    <col min="4104" max="4104" width="8.85546875" style="1"/>
    <col min="4105" max="4105" width="17.28515625" style="1" bestFit="1" customWidth="1"/>
    <col min="4106" max="4106" width="5.28515625" style="1" bestFit="1" customWidth="1"/>
    <col min="4107" max="4352" width="8.85546875" style="1"/>
    <col min="4353" max="4353" width="12.7109375" style="1" bestFit="1" customWidth="1"/>
    <col min="4354" max="4354" width="24.140625" style="1" customWidth="1"/>
    <col min="4355" max="4355" width="38.42578125" style="1" bestFit="1" customWidth="1"/>
    <col min="4356" max="4357" width="14.7109375" style="1" bestFit="1" customWidth="1"/>
    <col min="4358" max="4358" width="11" style="1" bestFit="1" customWidth="1"/>
    <col min="4359" max="4359" width="14.5703125" style="1" bestFit="1" customWidth="1"/>
    <col min="4360" max="4360" width="8.85546875" style="1"/>
    <col min="4361" max="4361" width="17.28515625" style="1" bestFit="1" customWidth="1"/>
    <col min="4362" max="4362" width="5.28515625" style="1" bestFit="1" customWidth="1"/>
    <col min="4363" max="4608" width="8.85546875" style="1"/>
    <col min="4609" max="4609" width="12.7109375" style="1" bestFit="1" customWidth="1"/>
    <col min="4610" max="4610" width="24.140625" style="1" customWidth="1"/>
    <col min="4611" max="4611" width="38.42578125" style="1" bestFit="1" customWidth="1"/>
    <col min="4612" max="4613" width="14.7109375" style="1" bestFit="1" customWidth="1"/>
    <col min="4614" max="4614" width="11" style="1" bestFit="1" customWidth="1"/>
    <col min="4615" max="4615" width="14.5703125" style="1" bestFit="1" customWidth="1"/>
    <col min="4616" max="4616" width="8.85546875" style="1"/>
    <col min="4617" max="4617" width="17.28515625" style="1" bestFit="1" customWidth="1"/>
    <col min="4618" max="4618" width="5.28515625" style="1" bestFit="1" customWidth="1"/>
    <col min="4619" max="4864" width="8.85546875" style="1"/>
    <col min="4865" max="4865" width="12.7109375" style="1" bestFit="1" customWidth="1"/>
    <col min="4866" max="4866" width="24.140625" style="1" customWidth="1"/>
    <col min="4867" max="4867" width="38.42578125" style="1" bestFit="1" customWidth="1"/>
    <col min="4868" max="4869" width="14.7109375" style="1" bestFit="1" customWidth="1"/>
    <col min="4870" max="4870" width="11" style="1" bestFit="1" customWidth="1"/>
    <col min="4871" max="4871" width="14.5703125" style="1" bestFit="1" customWidth="1"/>
    <col min="4872" max="4872" width="8.85546875" style="1"/>
    <col min="4873" max="4873" width="17.28515625" style="1" bestFit="1" customWidth="1"/>
    <col min="4874" max="4874" width="5.28515625" style="1" bestFit="1" customWidth="1"/>
    <col min="4875" max="5120" width="8.85546875" style="1"/>
    <col min="5121" max="5121" width="12.7109375" style="1" bestFit="1" customWidth="1"/>
    <col min="5122" max="5122" width="24.140625" style="1" customWidth="1"/>
    <col min="5123" max="5123" width="38.42578125" style="1" bestFit="1" customWidth="1"/>
    <col min="5124" max="5125" width="14.7109375" style="1" bestFit="1" customWidth="1"/>
    <col min="5126" max="5126" width="11" style="1" bestFit="1" customWidth="1"/>
    <col min="5127" max="5127" width="14.5703125" style="1" bestFit="1" customWidth="1"/>
    <col min="5128" max="5128" width="8.85546875" style="1"/>
    <col min="5129" max="5129" width="17.28515625" style="1" bestFit="1" customWidth="1"/>
    <col min="5130" max="5130" width="5.28515625" style="1" bestFit="1" customWidth="1"/>
    <col min="5131" max="5376" width="8.85546875" style="1"/>
    <col min="5377" max="5377" width="12.7109375" style="1" bestFit="1" customWidth="1"/>
    <col min="5378" max="5378" width="24.140625" style="1" customWidth="1"/>
    <col min="5379" max="5379" width="38.42578125" style="1" bestFit="1" customWidth="1"/>
    <col min="5380" max="5381" width="14.7109375" style="1" bestFit="1" customWidth="1"/>
    <col min="5382" max="5382" width="11" style="1" bestFit="1" customWidth="1"/>
    <col min="5383" max="5383" width="14.5703125" style="1" bestFit="1" customWidth="1"/>
    <col min="5384" max="5384" width="8.85546875" style="1"/>
    <col min="5385" max="5385" width="17.28515625" style="1" bestFit="1" customWidth="1"/>
    <col min="5386" max="5386" width="5.28515625" style="1" bestFit="1" customWidth="1"/>
    <col min="5387" max="5632" width="8.85546875" style="1"/>
    <col min="5633" max="5633" width="12.7109375" style="1" bestFit="1" customWidth="1"/>
    <col min="5634" max="5634" width="24.140625" style="1" customWidth="1"/>
    <col min="5635" max="5635" width="38.42578125" style="1" bestFit="1" customWidth="1"/>
    <col min="5636" max="5637" width="14.7109375" style="1" bestFit="1" customWidth="1"/>
    <col min="5638" max="5638" width="11" style="1" bestFit="1" customWidth="1"/>
    <col min="5639" max="5639" width="14.5703125" style="1" bestFit="1" customWidth="1"/>
    <col min="5640" max="5640" width="8.85546875" style="1"/>
    <col min="5641" max="5641" width="17.28515625" style="1" bestFit="1" customWidth="1"/>
    <col min="5642" max="5642" width="5.28515625" style="1" bestFit="1" customWidth="1"/>
    <col min="5643" max="5888" width="8.85546875" style="1"/>
    <col min="5889" max="5889" width="12.7109375" style="1" bestFit="1" customWidth="1"/>
    <col min="5890" max="5890" width="24.140625" style="1" customWidth="1"/>
    <col min="5891" max="5891" width="38.42578125" style="1" bestFit="1" customWidth="1"/>
    <col min="5892" max="5893" width="14.7109375" style="1" bestFit="1" customWidth="1"/>
    <col min="5894" max="5894" width="11" style="1" bestFit="1" customWidth="1"/>
    <col min="5895" max="5895" width="14.5703125" style="1" bestFit="1" customWidth="1"/>
    <col min="5896" max="5896" width="8.85546875" style="1"/>
    <col min="5897" max="5897" width="17.28515625" style="1" bestFit="1" customWidth="1"/>
    <col min="5898" max="5898" width="5.28515625" style="1" bestFit="1" customWidth="1"/>
    <col min="5899" max="6144" width="8.85546875" style="1"/>
    <col min="6145" max="6145" width="12.7109375" style="1" bestFit="1" customWidth="1"/>
    <col min="6146" max="6146" width="24.140625" style="1" customWidth="1"/>
    <col min="6147" max="6147" width="38.42578125" style="1" bestFit="1" customWidth="1"/>
    <col min="6148" max="6149" width="14.7109375" style="1" bestFit="1" customWidth="1"/>
    <col min="6150" max="6150" width="11" style="1" bestFit="1" customWidth="1"/>
    <col min="6151" max="6151" width="14.5703125" style="1" bestFit="1" customWidth="1"/>
    <col min="6152" max="6152" width="8.85546875" style="1"/>
    <col min="6153" max="6153" width="17.28515625" style="1" bestFit="1" customWidth="1"/>
    <col min="6154" max="6154" width="5.28515625" style="1" bestFit="1" customWidth="1"/>
    <col min="6155" max="6400" width="8.85546875" style="1"/>
    <col min="6401" max="6401" width="12.7109375" style="1" bestFit="1" customWidth="1"/>
    <col min="6402" max="6402" width="24.140625" style="1" customWidth="1"/>
    <col min="6403" max="6403" width="38.42578125" style="1" bestFit="1" customWidth="1"/>
    <col min="6404" max="6405" width="14.7109375" style="1" bestFit="1" customWidth="1"/>
    <col min="6406" max="6406" width="11" style="1" bestFit="1" customWidth="1"/>
    <col min="6407" max="6407" width="14.5703125" style="1" bestFit="1" customWidth="1"/>
    <col min="6408" max="6408" width="8.85546875" style="1"/>
    <col min="6409" max="6409" width="17.28515625" style="1" bestFit="1" customWidth="1"/>
    <col min="6410" max="6410" width="5.28515625" style="1" bestFit="1" customWidth="1"/>
    <col min="6411" max="6656" width="8.85546875" style="1"/>
    <col min="6657" max="6657" width="12.7109375" style="1" bestFit="1" customWidth="1"/>
    <col min="6658" max="6658" width="24.140625" style="1" customWidth="1"/>
    <col min="6659" max="6659" width="38.42578125" style="1" bestFit="1" customWidth="1"/>
    <col min="6660" max="6661" width="14.7109375" style="1" bestFit="1" customWidth="1"/>
    <col min="6662" max="6662" width="11" style="1" bestFit="1" customWidth="1"/>
    <col min="6663" max="6663" width="14.5703125" style="1" bestFit="1" customWidth="1"/>
    <col min="6664" max="6664" width="8.85546875" style="1"/>
    <col min="6665" max="6665" width="17.28515625" style="1" bestFit="1" customWidth="1"/>
    <col min="6666" max="6666" width="5.28515625" style="1" bestFit="1" customWidth="1"/>
    <col min="6667" max="6912" width="8.85546875" style="1"/>
    <col min="6913" max="6913" width="12.7109375" style="1" bestFit="1" customWidth="1"/>
    <col min="6914" max="6914" width="24.140625" style="1" customWidth="1"/>
    <col min="6915" max="6915" width="38.42578125" style="1" bestFit="1" customWidth="1"/>
    <col min="6916" max="6917" width="14.7109375" style="1" bestFit="1" customWidth="1"/>
    <col min="6918" max="6918" width="11" style="1" bestFit="1" customWidth="1"/>
    <col min="6919" max="6919" width="14.5703125" style="1" bestFit="1" customWidth="1"/>
    <col min="6920" max="6920" width="8.85546875" style="1"/>
    <col min="6921" max="6921" width="17.28515625" style="1" bestFit="1" customWidth="1"/>
    <col min="6922" max="6922" width="5.28515625" style="1" bestFit="1" customWidth="1"/>
    <col min="6923" max="7168" width="8.85546875" style="1"/>
    <col min="7169" max="7169" width="12.7109375" style="1" bestFit="1" customWidth="1"/>
    <col min="7170" max="7170" width="24.140625" style="1" customWidth="1"/>
    <col min="7171" max="7171" width="38.42578125" style="1" bestFit="1" customWidth="1"/>
    <col min="7172" max="7173" width="14.7109375" style="1" bestFit="1" customWidth="1"/>
    <col min="7174" max="7174" width="11" style="1" bestFit="1" customWidth="1"/>
    <col min="7175" max="7175" width="14.5703125" style="1" bestFit="1" customWidth="1"/>
    <col min="7176" max="7176" width="8.85546875" style="1"/>
    <col min="7177" max="7177" width="17.28515625" style="1" bestFit="1" customWidth="1"/>
    <col min="7178" max="7178" width="5.28515625" style="1" bestFit="1" customWidth="1"/>
    <col min="7179" max="7424" width="8.85546875" style="1"/>
    <col min="7425" max="7425" width="12.7109375" style="1" bestFit="1" customWidth="1"/>
    <col min="7426" max="7426" width="24.140625" style="1" customWidth="1"/>
    <col min="7427" max="7427" width="38.42578125" style="1" bestFit="1" customWidth="1"/>
    <col min="7428" max="7429" width="14.7109375" style="1" bestFit="1" customWidth="1"/>
    <col min="7430" max="7430" width="11" style="1" bestFit="1" customWidth="1"/>
    <col min="7431" max="7431" width="14.5703125" style="1" bestFit="1" customWidth="1"/>
    <col min="7432" max="7432" width="8.85546875" style="1"/>
    <col min="7433" max="7433" width="17.28515625" style="1" bestFit="1" customWidth="1"/>
    <col min="7434" max="7434" width="5.28515625" style="1" bestFit="1" customWidth="1"/>
    <col min="7435" max="7680" width="8.85546875" style="1"/>
    <col min="7681" max="7681" width="12.7109375" style="1" bestFit="1" customWidth="1"/>
    <col min="7682" max="7682" width="24.140625" style="1" customWidth="1"/>
    <col min="7683" max="7683" width="38.42578125" style="1" bestFit="1" customWidth="1"/>
    <col min="7684" max="7685" width="14.7109375" style="1" bestFit="1" customWidth="1"/>
    <col min="7686" max="7686" width="11" style="1" bestFit="1" customWidth="1"/>
    <col min="7687" max="7687" width="14.5703125" style="1" bestFit="1" customWidth="1"/>
    <col min="7688" max="7688" width="8.85546875" style="1"/>
    <col min="7689" max="7689" width="17.28515625" style="1" bestFit="1" customWidth="1"/>
    <col min="7690" max="7690" width="5.28515625" style="1" bestFit="1" customWidth="1"/>
    <col min="7691" max="7936" width="8.85546875" style="1"/>
    <col min="7937" max="7937" width="12.7109375" style="1" bestFit="1" customWidth="1"/>
    <col min="7938" max="7938" width="24.140625" style="1" customWidth="1"/>
    <col min="7939" max="7939" width="38.42578125" style="1" bestFit="1" customWidth="1"/>
    <col min="7940" max="7941" width="14.7109375" style="1" bestFit="1" customWidth="1"/>
    <col min="7942" max="7942" width="11" style="1" bestFit="1" customWidth="1"/>
    <col min="7943" max="7943" width="14.5703125" style="1" bestFit="1" customWidth="1"/>
    <col min="7944" max="7944" width="8.85546875" style="1"/>
    <col min="7945" max="7945" width="17.28515625" style="1" bestFit="1" customWidth="1"/>
    <col min="7946" max="7946" width="5.28515625" style="1" bestFit="1" customWidth="1"/>
    <col min="7947" max="8192" width="8.85546875" style="1"/>
    <col min="8193" max="8193" width="12.7109375" style="1" bestFit="1" customWidth="1"/>
    <col min="8194" max="8194" width="24.140625" style="1" customWidth="1"/>
    <col min="8195" max="8195" width="38.42578125" style="1" bestFit="1" customWidth="1"/>
    <col min="8196" max="8197" width="14.7109375" style="1" bestFit="1" customWidth="1"/>
    <col min="8198" max="8198" width="11" style="1" bestFit="1" customWidth="1"/>
    <col min="8199" max="8199" width="14.5703125" style="1" bestFit="1" customWidth="1"/>
    <col min="8200" max="8200" width="8.85546875" style="1"/>
    <col min="8201" max="8201" width="17.28515625" style="1" bestFit="1" customWidth="1"/>
    <col min="8202" max="8202" width="5.28515625" style="1" bestFit="1" customWidth="1"/>
    <col min="8203" max="8448" width="8.85546875" style="1"/>
    <col min="8449" max="8449" width="12.7109375" style="1" bestFit="1" customWidth="1"/>
    <col min="8450" max="8450" width="24.140625" style="1" customWidth="1"/>
    <col min="8451" max="8451" width="38.42578125" style="1" bestFit="1" customWidth="1"/>
    <col min="8452" max="8453" width="14.7109375" style="1" bestFit="1" customWidth="1"/>
    <col min="8454" max="8454" width="11" style="1" bestFit="1" customWidth="1"/>
    <col min="8455" max="8455" width="14.5703125" style="1" bestFit="1" customWidth="1"/>
    <col min="8456" max="8456" width="8.85546875" style="1"/>
    <col min="8457" max="8457" width="17.28515625" style="1" bestFit="1" customWidth="1"/>
    <col min="8458" max="8458" width="5.28515625" style="1" bestFit="1" customWidth="1"/>
    <col min="8459" max="8704" width="8.85546875" style="1"/>
    <col min="8705" max="8705" width="12.7109375" style="1" bestFit="1" customWidth="1"/>
    <col min="8706" max="8706" width="24.140625" style="1" customWidth="1"/>
    <col min="8707" max="8707" width="38.42578125" style="1" bestFit="1" customWidth="1"/>
    <col min="8708" max="8709" width="14.7109375" style="1" bestFit="1" customWidth="1"/>
    <col min="8710" max="8710" width="11" style="1" bestFit="1" customWidth="1"/>
    <col min="8711" max="8711" width="14.5703125" style="1" bestFit="1" customWidth="1"/>
    <col min="8712" max="8712" width="8.85546875" style="1"/>
    <col min="8713" max="8713" width="17.28515625" style="1" bestFit="1" customWidth="1"/>
    <col min="8714" max="8714" width="5.28515625" style="1" bestFit="1" customWidth="1"/>
    <col min="8715" max="8960" width="8.85546875" style="1"/>
    <col min="8961" max="8961" width="12.7109375" style="1" bestFit="1" customWidth="1"/>
    <col min="8962" max="8962" width="24.140625" style="1" customWidth="1"/>
    <col min="8963" max="8963" width="38.42578125" style="1" bestFit="1" customWidth="1"/>
    <col min="8964" max="8965" width="14.7109375" style="1" bestFit="1" customWidth="1"/>
    <col min="8966" max="8966" width="11" style="1" bestFit="1" customWidth="1"/>
    <col min="8967" max="8967" width="14.5703125" style="1" bestFit="1" customWidth="1"/>
    <col min="8968" max="8968" width="8.85546875" style="1"/>
    <col min="8969" max="8969" width="17.28515625" style="1" bestFit="1" customWidth="1"/>
    <col min="8970" max="8970" width="5.28515625" style="1" bestFit="1" customWidth="1"/>
    <col min="8971" max="9216" width="8.85546875" style="1"/>
    <col min="9217" max="9217" width="12.7109375" style="1" bestFit="1" customWidth="1"/>
    <col min="9218" max="9218" width="24.140625" style="1" customWidth="1"/>
    <col min="9219" max="9219" width="38.42578125" style="1" bestFit="1" customWidth="1"/>
    <col min="9220" max="9221" width="14.7109375" style="1" bestFit="1" customWidth="1"/>
    <col min="9222" max="9222" width="11" style="1" bestFit="1" customWidth="1"/>
    <col min="9223" max="9223" width="14.5703125" style="1" bestFit="1" customWidth="1"/>
    <col min="9224" max="9224" width="8.85546875" style="1"/>
    <col min="9225" max="9225" width="17.28515625" style="1" bestFit="1" customWidth="1"/>
    <col min="9226" max="9226" width="5.28515625" style="1" bestFit="1" customWidth="1"/>
    <col min="9227" max="9472" width="8.85546875" style="1"/>
    <col min="9473" max="9473" width="12.7109375" style="1" bestFit="1" customWidth="1"/>
    <col min="9474" max="9474" width="24.140625" style="1" customWidth="1"/>
    <col min="9475" max="9475" width="38.42578125" style="1" bestFit="1" customWidth="1"/>
    <col min="9476" max="9477" width="14.7109375" style="1" bestFit="1" customWidth="1"/>
    <col min="9478" max="9478" width="11" style="1" bestFit="1" customWidth="1"/>
    <col min="9479" max="9479" width="14.5703125" style="1" bestFit="1" customWidth="1"/>
    <col min="9480" max="9480" width="8.85546875" style="1"/>
    <col min="9481" max="9481" width="17.28515625" style="1" bestFit="1" customWidth="1"/>
    <col min="9482" max="9482" width="5.28515625" style="1" bestFit="1" customWidth="1"/>
    <col min="9483" max="9728" width="8.85546875" style="1"/>
    <col min="9729" max="9729" width="12.7109375" style="1" bestFit="1" customWidth="1"/>
    <col min="9730" max="9730" width="24.140625" style="1" customWidth="1"/>
    <col min="9731" max="9731" width="38.42578125" style="1" bestFit="1" customWidth="1"/>
    <col min="9732" max="9733" width="14.7109375" style="1" bestFit="1" customWidth="1"/>
    <col min="9734" max="9734" width="11" style="1" bestFit="1" customWidth="1"/>
    <col min="9735" max="9735" width="14.5703125" style="1" bestFit="1" customWidth="1"/>
    <col min="9736" max="9736" width="8.85546875" style="1"/>
    <col min="9737" max="9737" width="17.28515625" style="1" bestFit="1" customWidth="1"/>
    <col min="9738" max="9738" width="5.28515625" style="1" bestFit="1" customWidth="1"/>
    <col min="9739" max="9984" width="8.85546875" style="1"/>
    <col min="9985" max="9985" width="12.7109375" style="1" bestFit="1" customWidth="1"/>
    <col min="9986" max="9986" width="24.140625" style="1" customWidth="1"/>
    <col min="9987" max="9987" width="38.42578125" style="1" bestFit="1" customWidth="1"/>
    <col min="9988" max="9989" width="14.7109375" style="1" bestFit="1" customWidth="1"/>
    <col min="9990" max="9990" width="11" style="1" bestFit="1" customWidth="1"/>
    <col min="9991" max="9991" width="14.5703125" style="1" bestFit="1" customWidth="1"/>
    <col min="9992" max="9992" width="8.85546875" style="1"/>
    <col min="9993" max="9993" width="17.28515625" style="1" bestFit="1" customWidth="1"/>
    <col min="9994" max="9994" width="5.28515625" style="1" bestFit="1" customWidth="1"/>
    <col min="9995" max="10240" width="8.85546875" style="1"/>
    <col min="10241" max="10241" width="12.7109375" style="1" bestFit="1" customWidth="1"/>
    <col min="10242" max="10242" width="24.140625" style="1" customWidth="1"/>
    <col min="10243" max="10243" width="38.42578125" style="1" bestFit="1" customWidth="1"/>
    <col min="10244" max="10245" width="14.7109375" style="1" bestFit="1" customWidth="1"/>
    <col min="10246" max="10246" width="11" style="1" bestFit="1" customWidth="1"/>
    <col min="10247" max="10247" width="14.5703125" style="1" bestFit="1" customWidth="1"/>
    <col min="10248" max="10248" width="8.85546875" style="1"/>
    <col min="10249" max="10249" width="17.28515625" style="1" bestFit="1" customWidth="1"/>
    <col min="10250" max="10250" width="5.28515625" style="1" bestFit="1" customWidth="1"/>
    <col min="10251" max="10496" width="8.85546875" style="1"/>
    <col min="10497" max="10497" width="12.7109375" style="1" bestFit="1" customWidth="1"/>
    <col min="10498" max="10498" width="24.140625" style="1" customWidth="1"/>
    <col min="10499" max="10499" width="38.42578125" style="1" bestFit="1" customWidth="1"/>
    <col min="10500" max="10501" width="14.7109375" style="1" bestFit="1" customWidth="1"/>
    <col min="10502" max="10502" width="11" style="1" bestFit="1" customWidth="1"/>
    <col min="10503" max="10503" width="14.5703125" style="1" bestFit="1" customWidth="1"/>
    <col min="10504" max="10504" width="8.85546875" style="1"/>
    <col min="10505" max="10505" width="17.28515625" style="1" bestFit="1" customWidth="1"/>
    <col min="10506" max="10506" width="5.28515625" style="1" bestFit="1" customWidth="1"/>
    <col min="10507" max="10752" width="8.85546875" style="1"/>
    <col min="10753" max="10753" width="12.7109375" style="1" bestFit="1" customWidth="1"/>
    <col min="10754" max="10754" width="24.140625" style="1" customWidth="1"/>
    <col min="10755" max="10755" width="38.42578125" style="1" bestFit="1" customWidth="1"/>
    <col min="10756" max="10757" width="14.7109375" style="1" bestFit="1" customWidth="1"/>
    <col min="10758" max="10758" width="11" style="1" bestFit="1" customWidth="1"/>
    <col min="10759" max="10759" width="14.5703125" style="1" bestFit="1" customWidth="1"/>
    <col min="10760" max="10760" width="8.85546875" style="1"/>
    <col min="10761" max="10761" width="17.28515625" style="1" bestFit="1" customWidth="1"/>
    <col min="10762" max="10762" width="5.28515625" style="1" bestFit="1" customWidth="1"/>
    <col min="10763" max="11008" width="8.85546875" style="1"/>
    <col min="11009" max="11009" width="12.7109375" style="1" bestFit="1" customWidth="1"/>
    <col min="11010" max="11010" width="24.140625" style="1" customWidth="1"/>
    <col min="11011" max="11011" width="38.42578125" style="1" bestFit="1" customWidth="1"/>
    <col min="11012" max="11013" width="14.7109375" style="1" bestFit="1" customWidth="1"/>
    <col min="11014" max="11014" width="11" style="1" bestFit="1" customWidth="1"/>
    <col min="11015" max="11015" width="14.5703125" style="1" bestFit="1" customWidth="1"/>
    <col min="11016" max="11016" width="8.85546875" style="1"/>
    <col min="11017" max="11017" width="17.28515625" style="1" bestFit="1" customWidth="1"/>
    <col min="11018" max="11018" width="5.28515625" style="1" bestFit="1" customWidth="1"/>
    <col min="11019" max="11264" width="8.85546875" style="1"/>
    <col min="11265" max="11265" width="12.7109375" style="1" bestFit="1" customWidth="1"/>
    <col min="11266" max="11266" width="24.140625" style="1" customWidth="1"/>
    <col min="11267" max="11267" width="38.42578125" style="1" bestFit="1" customWidth="1"/>
    <col min="11268" max="11269" width="14.7109375" style="1" bestFit="1" customWidth="1"/>
    <col min="11270" max="11270" width="11" style="1" bestFit="1" customWidth="1"/>
    <col min="11271" max="11271" width="14.5703125" style="1" bestFit="1" customWidth="1"/>
    <col min="11272" max="11272" width="8.85546875" style="1"/>
    <col min="11273" max="11273" width="17.28515625" style="1" bestFit="1" customWidth="1"/>
    <col min="11274" max="11274" width="5.28515625" style="1" bestFit="1" customWidth="1"/>
    <col min="11275" max="11520" width="8.85546875" style="1"/>
    <col min="11521" max="11521" width="12.7109375" style="1" bestFit="1" customWidth="1"/>
    <col min="11522" max="11522" width="24.140625" style="1" customWidth="1"/>
    <col min="11523" max="11523" width="38.42578125" style="1" bestFit="1" customWidth="1"/>
    <col min="11524" max="11525" width="14.7109375" style="1" bestFit="1" customWidth="1"/>
    <col min="11526" max="11526" width="11" style="1" bestFit="1" customWidth="1"/>
    <col min="11527" max="11527" width="14.5703125" style="1" bestFit="1" customWidth="1"/>
    <col min="11528" max="11528" width="8.85546875" style="1"/>
    <col min="11529" max="11529" width="17.28515625" style="1" bestFit="1" customWidth="1"/>
    <col min="11530" max="11530" width="5.28515625" style="1" bestFit="1" customWidth="1"/>
    <col min="11531" max="11776" width="8.85546875" style="1"/>
    <col min="11777" max="11777" width="12.7109375" style="1" bestFit="1" customWidth="1"/>
    <col min="11778" max="11778" width="24.140625" style="1" customWidth="1"/>
    <col min="11779" max="11779" width="38.42578125" style="1" bestFit="1" customWidth="1"/>
    <col min="11780" max="11781" width="14.7109375" style="1" bestFit="1" customWidth="1"/>
    <col min="11782" max="11782" width="11" style="1" bestFit="1" customWidth="1"/>
    <col min="11783" max="11783" width="14.5703125" style="1" bestFit="1" customWidth="1"/>
    <col min="11784" max="11784" width="8.85546875" style="1"/>
    <col min="11785" max="11785" width="17.28515625" style="1" bestFit="1" customWidth="1"/>
    <col min="11786" max="11786" width="5.28515625" style="1" bestFit="1" customWidth="1"/>
    <col min="11787" max="12032" width="8.85546875" style="1"/>
    <col min="12033" max="12033" width="12.7109375" style="1" bestFit="1" customWidth="1"/>
    <col min="12034" max="12034" width="24.140625" style="1" customWidth="1"/>
    <col min="12035" max="12035" width="38.42578125" style="1" bestFit="1" customWidth="1"/>
    <col min="12036" max="12037" width="14.7109375" style="1" bestFit="1" customWidth="1"/>
    <col min="12038" max="12038" width="11" style="1" bestFit="1" customWidth="1"/>
    <col min="12039" max="12039" width="14.5703125" style="1" bestFit="1" customWidth="1"/>
    <col min="12040" max="12040" width="8.85546875" style="1"/>
    <col min="12041" max="12041" width="17.28515625" style="1" bestFit="1" customWidth="1"/>
    <col min="12042" max="12042" width="5.28515625" style="1" bestFit="1" customWidth="1"/>
    <col min="12043" max="12288" width="8.85546875" style="1"/>
    <col min="12289" max="12289" width="12.7109375" style="1" bestFit="1" customWidth="1"/>
    <col min="12290" max="12290" width="24.140625" style="1" customWidth="1"/>
    <col min="12291" max="12291" width="38.42578125" style="1" bestFit="1" customWidth="1"/>
    <col min="12292" max="12293" width="14.7109375" style="1" bestFit="1" customWidth="1"/>
    <col min="12294" max="12294" width="11" style="1" bestFit="1" customWidth="1"/>
    <col min="12295" max="12295" width="14.5703125" style="1" bestFit="1" customWidth="1"/>
    <col min="12296" max="12296" width="8.85546875" style="1"/>
    <col min="12297" max="12297" width="17.28515625" style="1" bestFit="1" customWidth="1"/>
    <col min="12298" max="12298" width="5.28515625" style="1" bestFit="1" customWidth="1"/>
    <col min="12299" max="12544" width="8.85546875" style="1"/>
    <col min="12545" max="12545" width="12.7109375" style="1" bestFit="1" customWidth="1"/>
    <col min="12546" max="12546" width="24.140625" style="1" customWidth="1"/>
    <col min="12547" max="12547" width="38.42578125" style="1" bestFit="1" customWidth="1"/>
    <col min="12548" max="12549" width="14.7109375" style="1" bestFit="1" customWidth="1"/>
    <col min="12550" max="12550" width="11" style="1" bestFit="1" customWidth="1"/>
    <col min="12551" max="12551" width="14.5703125" style="1" bestFit="1" customWidth="1"/>
    <col min="12552" max="12552" width="8.85546875" style="1"/>
    <col min="12553" max="12553" width="17.28515625" style="1" bestFit="1" customWidth="1"/>
    <col min="12554" max="12554" width="5.28515625" style="1" bestFit="1" customWidth="1"/>
    <col min="12555" max="12800" width="8.85546875" style="1"/>
    <col min="12801" max="12801" width="12.7109375" style="1" bestFit="1" customWidth="1"/>
    <col min="12802" max="12802" width="24.140625" style="1" customWidth="1"/>
    <col min="12803" max="12803" width="38.42578125" style="1" bestFit="1" customWidth="1"/>
    <col min="12804" max="12805" width="14.7109375" style="1" bestFit="1" customWidth="1"/>
    <col min="12806" max="12806" width="11" style="1" bestFit="1" customWidth="1"/>
    <col min="12807" max="12807" width="14.5703125" style="1" bestFit="1" customWidth="1"/>
    <col min="12808" max="12808" width="8.85546875" style="1"/>
    <col min="12809" max="12809" width="17.28515625" style="1" bestFit="1" customWidth="1"/>
    <col min="12810" max="12810" width="5.28515625" style="1" bestFit="1" customWidth="1"/>
    <col min="12811" max="13056" width="8.85546875" style="1"/>
    <col min="13057" max="13057" width="12.7109375" style="1" bestFit="1" customWidth="1"/>
    <col min="13058" max="13058" width="24.140625" style="1" customWidth="1"/>
    <col min="13059" max="13059" width="38.42578125" style="1" bestFit="1" customWidth="1"/>
    <col min="13060" max="13061" width="14.7109375" style="1" bestFit="1" customWidth="1"/>
    <col min="13062" max="13062" width="11" style="1" bestFit="1" customWidth="1"/>
    <col min="13063" max="13063" width="14.5703125" style="1" bestFit="1" customWidth="1"/>
    <col min="13064" max="13064" width="8.85546875" style="1"/>
    <col min="13065" max="13065" width="17.28515625" style="1" bestFit="1" customWidth="1"/>
    <col min="13066" max="13066" width="5.28515625" style="1" bestFit="1" customWidth="1"/>
    <col min="13067" max="13312" width="8.85546875" style="1"/>
    <col min="13313" max="13313" width="12.7109375" style="1" bestFit="1" customWidth="1"/>
    <col min="13314" max="13314" width="24.140625" style="1" customWidth="1"/>
    <col min="13315" max="13315" width="38.42578125" style="1" bestFit="1" customWidth="1"/>
    <col min="13316" max="13317" width="14.7109375" style="1" bestFit="1" customWidth="1"/>
    <col min="13318" max="13318" width="11" style="1" bestFit="1" customWidth="1"/>
    <col min="13319" max="13319" width="14.5703125" style="1" bestFit="1" customWidth="1"/>
    <col min="13320" max="13320" width="8.85546875" style="1"/>
    <col min="13321" max="13321" width="17.28515625" style="1" bestFit="1" customWidth="1"/>
    <col min="13322" max="13322" width="5.28515625" style="1" bestFit="1" customWidth="1"/>
    <col min="13323" max="13568" width="8.85546875" style="1"/>
    <col min="13569" max="13569" width="12.7109375" style="1" bestFit="1" customWidth="1"/>
    <col min="13570" max="13570" width="24.140625" style="1" customWidth="1"/>
    <col min="13571" max="13571" width="38.42578125" style="1" bestFit="1" customWidth="1"/>
    <col min="13572" max="13573" width="14.7109375" style="1" bestFit="1" customWidth="1"/>
    <col min="13574" max="13574" width="11" style="1" bestFit="1" customWidth="1"/>
    <col min="13575" max="13575" width="14.5703125" style="1" bestFit="1" customWidth="1"/>
    <col min="13576" max="13576" width="8.85546875" style="1"/>
    <col min="13577" max="13577" width="17.28515625" style="1" bestFit="1" customWidth="1"/>
    <col min="13578" max="13578" width="5.28515625" style="1" bestFit="1" customWidth="1"/>
    <col min="13579" max="13824" width="8.85546875" style="1"/>
    <col min="13825" max="13825" width="12.7109375" style="1" bestFit="1" customWidth="1"/>
    <col min="13826" max="13826" width="24.140625" style="1" customWidth="1"/>
    <col min="13827" max="13827" width="38.42578125" style="1" bestFit="1" customWidth="1"/>
    <col min="13828" max="13829" width="14.7109375" style="1" bestFit="1" customWidth="1"/>
    <col min="13830" max="13830" width="11" style="1" bestFit="1" customWidth="1"/>
    <col min="13831" max="13831" width="14.5703125" style="1" bestFit="1" customWidth="1"/>
    <col min="13832" max="13832" width="8.85546875" style="1"/>
    <col min="13833" max="13833" width="17.28515625" style="1" bestFit="1" customWidth="1"/>
    <col min="13834" max="13834" width="5.28515625" style="1" bestFit="1" customWidth="1"/>
    <col min="13835" max="14080" width="8.85546875" style="1"/>
    <col min="14081" max="14081" width="12.7109375" style="1" bestFit="1" customWidth="1"/>
    <col min="14082" max="14082" width="24.140625" style="1" customWidth="1"/>
    <col min="14083" max="14083" width="38.42578125" style="1" bestFit="1" customWidth="1"/>
    <col min="14084" max="14085" width="14.7109375" style="1" bestFit="1" customWidth="1"/>
    <col min="14086" max="14086" width="11" style="1" bestFit="1" customWidth="1"/>
    <col min="14087" max="14087" width="14.5703125" style="1" bestFit="1" customWidth="1"/>
    <col min="14088" max="14088" width="8.85546875" style="1"/>
    <col min="14089" max="14089" width="17.28515625" style="1" bestFit="1" customWidth="1"/>
    <col min="14090" max="14090" width="5.28515625" style="1" bestFit="1" customWidth="1"/>
    <col min="14091" max="14336" width="8.85546875" style="1"/>
    <col min="14337" max="14337" width="12.7109375" style="1" bestFit="1" customWidth="1"/>
    <col min="14338" max="14338" width="24.140625" style="1" customWidth="1"/>
    <col min="14339" max="14339" width="38.42578125" style="1" bestFit="1" customWidth="1"/>
    <col min="14340" max="14341" width="14.7109375" style="1" bestFit="1" customWidth="1"/>
    <col min="14342" max="14342" width="11" style="1" bestFit="1" customWidth="1"/>
    <col min="14343" max="14343" width="14.5703125" style="1" bestFit="1" customWidth="1"/>
    <col min="14344" max="14344" width="8.85546875" style="1"/>
    <col min="14345" max="14345" width="17.28515625" style="1" bestFit="1" customWidth="1"/>
    <col min="14346" max="14346" width="5.28515625" style="1" bestFit="1" customWidth="1"/>
    <col min="14347" max="14592" width="8.85546875" style="1"/>
    <col min="14593" max="14593" width="12.7109375" style="1" bestFit="1" customWidth="1"/>
    <col min="14594" max="14594" width="24.140625" style="1" customWidth="1"/>
    <col min="14595" max="14595" width="38.42578125" style="1" bestFit="1" customWidth="1"/>
    <col min="14596" max="14597" width="14.7109375" style="1" bestFit="1" customWidth="1"/>
    <col min="14598" max="14598" width="11" style="1" bestFit="1" customWidth="1"/>
    <col min="14599" max="14599" width="14.5703125" style="1" bestFit="1" customWidth="1"/>
    <col min="14600" max="14600" width="8.85546875" style="1"/>
    <col min="14601" max="14601" width="17.28515625" style="1" bestFit="1" customWidth="1"/>
    <col min="14602" max="14602" width="5.28515625" style="1" bestFit="1" customWidth="1"/>
    <col min="14603" max="14848" width="8.85546875" style="1"/>
    <col min="14849" max="14849" width="12.7109375" style="1" bestFit="1" customWidth="1"/>
    <col min="14850" max="14850" width="24.140625" style="1" customWidth="1"/>
    <col min="14851" max="14851" width="38.42578125" style="1" bestFit="1" customWidth="1"/>
    <col min="14852" max="14853" width="14.7109375" style="1" bestFit="1" customWidth="1"/>
    <col min="14854" max="14854" width="11" style="1" bestFit="1" customWidth="1"/>
    <col min="14855" max="14855" width="14.5703125" style="1" bestFit="1" customWidth="1"/>
    <col min="14856" max="14856" width="8.85546875" style="1"/>
    <col min="14857" max="14857" width="17.28515625" style="1" bestFit="1" customWidth="1"/>
    <col min="14858" max="14858" width="5.28515625" style="1" bestFit="1" customWidth="1"/>
    <col min="14859" max="15104" width="8.85546875" style="1"/>
    <col min="15105" max="15105" width="12.7109375" style="1" bestFit="1" customWidth="1"/>
    <col min="15106" max="15106" width="24.140625" style="1" customWidth="1"/>
    <col min="15107" max="15107" width="38.42578125" style="1" bestFit="1" customWidth="1"/>
    <col min="15108" max="15109" width="14.7109375" style="1" bestFit="1" customWidth="1"/>
    <col min="15110" max="15110" width="11" style="1" bestFit="1" customWidth="1"/>
    <col min="15111" max="15111" width="14.5703125" style="1" bestFit="1" customWidth="1"/>
    <col min="15112" max="15112" width="8.85546875" style="1"/>
    <col min="15113" max="15113" width="17.28515625" style="1" bestFit="1" customWidth="1"/>
    <col min="15114" max="15114" width="5.28515625" style="1" bestFit="1" customWidth="1"/>
    <col min="15115" max="15360" width="8.85546875" style="1"/>
    <col min="15361" max="15361" width="12.7109375" style="1" bestFit="1" customWidth="1"/>
    <col min="15362" max="15362" width="24.140625" style="1" customWidth="1"/>
    <col min="15363" max="15363" width="38.42578125" style="1" bestFit="1" customWidth="1"/>
    <col min="15364" max="15365" width="14.7109375" style="1" bestFit="1" customWidth="1"/>
    <col min="15366" max="15366" width="11" style="1" bestFit="1" customWidth="1"/>
    <col min="15367" max="15367" width="14.5703125" style="1" bestFit="1" customWidth="1"/>
    <col min="15368" max="15368" width="8.85546875" style="1"/>
    <col min="15369" max="15369" width="17.28515625" style="1" bestFit="1" customWidth="1"/>
    <col min="15370" max="15370" width="5.28515625" style="1" bestFit="1" customWidth="1"/>
    <col min="15371" max="15616" width="8.85546875" style="1"/>
    <col min="15617" max="15617" width="12.7109375" style="1" bestFit="1" customWidth="1"/>
    <col min="15618" max="15618" width="24.140625" style="1" customWidth="1"/>
    <col min="15619" max="15619" width="38.42578125" style="1" bestFit="1" customWidth="1"/>
    <col min="15620" max="15621" width="14.7109375" style="1" bestFit="1" customWidth="1"/>
    <col min="15622" max="15622" width="11" style="1" bestFit="1" customWidth="1"/>
    <col min="15623" max="15623" width="14.5703125" style="1" bestFit="1" customWidth="1"/>
    <col min="15624" max="15624" width="8.85546875" style="1"/>
    <col min="15625" max="15625" width="17.28515625" style="1" bestFit="1" customWidth="1"/>
    <col min="15626" max="15626" width="5.28515625" style="1" bestFit="1" customWidth="1"/>
    <col min="15627" max="15872" width="8.85546875" style="1"/>
    <col min="15873" max="15873" width="12.7109375" style="1" bestFit="1" customWidth="1"/>
    <col min="15874" max="15874" width="24.140625" style="1" customWidth="1"/>
    <col min="15875" max="15875" width="38.42578125" style="1" bestFit="1" customWidth="1"/>
    <col min="15876" max="15877" width="14.7109375" style="1" bestFit="1" customWidth="1"/>
    <col min="15878" max="15878" width="11" style="1" bestFit="1" customWidth="1"/>
    <col min="15879" max="15879" width="14.5703125" style="1" bestFit="1" customWidth="1"/>
    <col min="15880" max="15880" width="8.85546875" style="1"/>
    <col min="15881" max="15881" width="17.28515625" style="1" bestFit="1" customWidth="1"/>
    <col min="15882" max="15882" width="5.28515625" style="1" bestFit="1" customWidth="1"/>
    <col min="15883" max="16128" width="8.85546875" style="1"/>
    <col min="16129" max="16129" width="12.7109375" style="1" bestFit="1" customWidth="1"/>
    <col min="16130" max="16130" width="24.140625" style="1" customWidth="1"/>
    <col min="16131" max="16131" width="38.42578125" style="1" bestFit="1" customWidth="1"/>
    <col min="16132" max="16133" width="14.7109375" style="1" bestFit="1" customWidth="1"/>
    <col min="16134" max="16134" width="11" style="1" bestFit="1" customWidth="1"/>
    <col min="16135" max="16135" width="14.5703125" style="1" bestFit="1" customWidth="1"/>
    <col min="16136" max="16136" width="8.85546875" style="1"/>
    <col min="16137" max="16137" width="17.28515625" style="1" bestFit="1" customWidth="1"/>
    <col min="16138" max="16138" width="5.28515625" style="1" bestFit="1" customWidth="1"/>
    <col min="16139" max="16384" width="8.85546875" style="1"/>
  </cols>
  <sheetData>
    <row r="2" spans="1:10" ht="18.75" x14ac:dyDescent="0.25">
      <c r="A2" s="80" t="s">
        <v>51</v>
      </c>
      <c r="B2" s="81"/>
      <c r="C2" s="81"/>
      <c r="D2" s="81"/>
      <c r="E2" s="81"/>
      <c r="F2" s="81"/>
      <c r="G2" s="82"/>
    </row>
    <row r="4" spans="1:10" ht="30" x14ac:dyDescent="0.25">
      <c r="A4" s="4"/>
      <c r="B4" s="83" t="s">
        <v>88</v>
      </c>
      <c r="C4" s="84"/>
      <c r="D4" s="7">
        <v>2025</v>
      </c>
      <c r="E4" s="7">
        <v>2024</v>
      </c>
      <c r="F4" s="69" t="s">
        <v>32</v>
      </c>
      <c r="G4" s="23" t="s">
        <v>33</v>
      </c>
      <c r="H4" s="13"/>
    </row>
    <row r="5" spans="1:10" x14ac:dyDescent="0.25">
      <c r="A5" s="4"/>
      <c r="B5" s="83"/>
      <c r="C5" s="84"/>
      <c r="D5" s="7">
        <v>6603698.0300000003</v>
      </c>
      <c r="E5" s="7">
        <v>8026710.9500000058</v>
      </c>
      <c r="F5" s="67">
        <v>-0.17728468470638081</v>
      </c>
      <c r="G5" s="79">
        <v>-1423012.9200000055</v>
      </c>
      <c r="H5" s="13"/>
    </row>
    <row r="6" spans="1:10" x14ac:dyDescent="0.25">
      <c r="F6" s="78"/>
    </row>
    <row r="7" spans="1:10" x14ac:dyDescent="0.25">
      <c r="A7" s="52"/>
      <c r="B7" s="3"/>
    </row>
    <row r="8" spans="1:10" ht="30" x14ac:dyDescent="0.25">
      <c r="A8" s="22">
        <v>1</v>
      </c>
      <c r="B8" s="10" t="s">
        <v>0</v>
      </c>
      <c r="C8" s="4"/>
      <c r="D8" s="59">
        <v>2025</v>
      </c>
      <c r="E8" s="59">
        <v>2024</v>
      </c>
      <c r="F8" s="69" t="s">
        <v>32</v>
      </c>
      <c r="G8" s="23" t="s">
        <v>33</v>
      </c>
    </row>
    <row r="9" spans="1:10" x14ac:dyDescent="0.25">
      <c r="A9" s="6"/>
      <c r="B9" s="6"/>
      <c r="C9" s="4" t="s">
        <v>1</v>
      </c>
      <c r="D9" s="7">
        <v>843415.38000000105</v>
      </c>
      <c r="E9" s="7">
        <v>732156.74999999977</v>
      </c>
      <c r="F9" s="24">
        <f t="shared" ref="F9:F16" si="0">G9/E9</f>
        <v>0.15196012329327199</v>
      </c>
      <c r="G9" s="7">
        <f t="shared" ref="G9:G14" si="1">D9-E9</f>
        <v>111258.63000000129</v>
      </c>
      <c r="J9" s="25"/>
    </row>
    <row r="10" spans="1:10" x14ac:dyDescent="0.25">
      <c r="A10" s="6"/>
      <c r="B10" s="6"/>
      <c r="C10" s="4" t="s">
        <v>2</v>
      </c>
      <c r="D10" s="7">
        <v>193414.31</v>
      </c>
      <c r="E10" s="7">
        <v>235034.11</v>
      </c>
      <c r="F10" s="24">
        <f t="shared" si="0"/>
        <v>-0.17707982896610194</v>
      </c>
      <c r="G10" s="7">
        <f>D10-E10</f>
        <v>-41619.799999999988</v>
      </c>
      <c r="J10" s="25"/>
    </row>
    <row r="11" spans="1:10" x14ac:dyDescent="0.25">
      <c r="A11" s="6"/>
      <c r="B11" s="6"/>
      <c r="C11" s="4" t="s">
        <v>34</v>
      </c>
      <c r="D11" s="7">
        <v>65655.78</v>
      </c>
      <c r="E11" s="7">
        <v>74672.180000000008</v>
      </c>
      <c r="F11" s="67">
        <f t="shared" si="0"/>
        <v>-0.12074644131187824</v>
      </c>
      <c r="G11" s="7">
        <f t="shared" si="1"/>
        <v>-9016.4000000000087</v>
      </c>
      <c r="J11" s="25"/>
    </row>
    <row r="12" spans="1:10" ht="30" x14ac:dyDescent="0.25">
      <c r="A12" s="6"/>
      <c r="B12" s="6"/>
      <c r="C12" s="42" t="s">
        <v>3</v>
      </c>
      <c r="D12" s="7">
        <v>11363.5</v>
      </c>
      <c r="E12" s="7">
        <v>10142.25</v>
      </c>
      <c r="F12" s="24">
        <f t="shared" si="0"/>
        <v>0.1204121373462496</v>
      </c>
      <c r="G12" s="7">
        <f>D12-E12</f>
        <v>1221.25</v>
      </c>
      <c r="J12" s="25"/>
    </row>
    <row r="13" spans="1:10" ht="30" x14ac:dyDescent="0.25">
      <c r="A13" s="6"/>
      <c r="B13" s="6"/>
      <c r="C13" s="43" t="s">
        <v>4</v>
      </c>
      <c r="D13" s="7">
        <v>5378</v>
      </c>
      <c r="E13" s="7">
        <v>10333</v>
      </c>
      <c r="F13" s="24">
        <f t="shared" si="0"/>
        <v>-0.4795315977934772</v>
      </c>
      <c r="G13" s="7">
        <f>D13-E13</f>
        <v>-4955</v>
      </c>
      <c r="J13" s="25"/>
    </row>
    <row r="14" spans="1:10" x14ac:dyDescent="0.25">
      <c r="A14" s="6"/>
      <c r="B14" s="6"/>
      <c r="C14" s="4" t="s">
        <v>5</v>
      </c>
      <c r="D14" s="7">
        <v>0</v>
      </c>
      <c r="E14" s="7">
        <v>33750</v>
      </c>
      <c r="F14" s="24">
        <f t="shared" si="0"/>
        <v>-1</v>
      </c>
      <c r="G14" s="7">
        <f t="shared" si="1"/>
        <v>-33750</v>
      </c>
      <c r="J14" s="25"/>
    </row>
    <row r="15" spans="1:10" x14ac:dyDescent="0.25">
      <c r="A15" s="6"/>
      <c r="B15" s="6"/>
      <c r="C15" s="1" t="s">
        <v>52</v>
      </c>
      <c r="D15" s="7">
        <v>0</v>
      </c>
      <c r="E15" s="7">
        <v>200</v>
      </c>
      <c r="F15" s="24">
        <f t="shared" si="0"/>
        <v>-1</v>
      </c>
      <c r="G15" s="7">
        <f>D15-E15</f>
        <v>-200</v>
      </c>
    </row>
    <row r="16" spans="1:10" x14ac:dyDescent="0.25">
      <c r="A16" s="8"/>
      <c r="B16" s="8"/>
      <c r="C16" s="27" t="s">
        <v>6</v>
      </c>
      <c r="D16" s="60">
        <f>SUM(D9:D15)</f>
        <v>1119226.9700000011</v>
      </c>
      <c r="E16" s="7">
        <f>SUM(E9:E15)</f>
        <v>1096288.2899999998</v>
      </c>
      <c r="F16" s="24">
        <f t="shared" si="0"/>
        <v>2.0923948754393185E-2</v>
      </c>
      <c r="G16" s="7">
        <f>D16-E16</f>
        <v>22938.680000001332</v>
      </c>
    </row>
    <row r="18" spans="1:9" ht="30" x14ac:dyDescent="0.25">
      <c r="A18" s="22">
        <v>2</v>
      </c>
      <c r="B18" s="10" t="s">
        <v>7</v>
      </c>
      <c r="C18" s="10"/>
      <c r="D18" s="59">
        <v>2025</v>
      </c>
      <c r="E18" s="59">
        <v>2024</v>
      </c>
      <c r="F18" s="69" t="s">
        <v>32</v>
      </c>
      <c r="G18" s="23" t="s">
        <v>33</v>
      </c>
    </row>
    <row r="19" spans="1:9" x14ac:dyDescent="0.25">
      <c r="A19" s="8"/>
      <c r="B19" s="8"/>
      <c r="C19" s="48" t="s">
        <v>81</v>
      </c>
      <c r="D19" s="7">
        <v>393241</v>
      </c>
      <c r="E19" s="7">
        <v>453834.4</v>
      </c>
      <c r="F19" s="24">
        <f>G19/E19</f>
        <v>-0.13351433915102076</v>
      </c>
      <c r="G19" s="7">
        <f>D19-E19</f>
        <v>-60593.400000000023</v>
      </c>
    </row>
    <row r="21" spans="1:9" ht="30" x14ac:dyDescent="0.25">
      <c r="A21" s="22">
        <v>3</v>
      </c>
      <c r="B21" s="10" t="s">
        <v>8</v>
      </c>
      <c r="C21" s="4"/>
      <c r="D21" s="59">
        <v>2025</v>
      </c>
      <c r="E21" s="59">
        <v>2024</v>
      </c>
      <c r="F21" s="69" t="s">
        <v>32</v>
      </c>
      <c r="G21" s="23" t="s">
        <v>33</v>
      </c>
    </row>
    <row r="22" spans="1:9" x14ac:dyDescent="0.25">
      <c r="A22" s="6"/>
      <c r="B22" s="6"/>
      <c r="C22" s="10"/>
      <c r="D22" s="11"/>
      <c r="E22" s="11"/>
      <c r="F22" s="70"/>
      <c r="G22" s="10"/>
    </row>
    <row r="23" spans="1:9" x14ac:dyDescent="0.25">
      <c r="A23" s="6"/>
      <c r="B23" s="16" t="s">
        <v>9</v>
      </c>
      <c r="C23" s="8"/>
      <c r="D23" s="12"/>
      <c r="E23" s="12"/>
      <c r="F23" s="71"/>
      <c r="G23" s="8"/>
    </row>
    <row r="24" spans="1:9" x14ac:dyDescent="0.25">
      <c r="A24" s="6"/>
      <c r="B24" s="6"/>
      <c r="C24" s="19" t="s">
        <v>10</v>
      </c>
      <c r="D24" s="7">
        <f>377515.01-1500</f>
        <v>376015.01</v>
      </c>
      <c r="E24" s="7">
        <v>340846.61999999994</v>
      </c>
      <c r="F24" s="24">
        <f>G24/E24</f>
        <v>0.10317951810700098</v>
      </c>
      <c r="G24" s="7">
        <f>D24-E24</f>
        <v>35168.390000000072</v>
      </c>
      <c r="I24" s="2"/>
    </row>
    <row r="25" spans="1:9" x14ac:dyDescent="0.25">
      <c r="A25" s="6"/>
      <c r="B25" s="6"/>
      <c r="C25" s="19" t="s">
        <v>11</v>
      </c>
      <c r="D25" s="7">
        <v>62511.220000000008</v>
      </c>
      <c r="E25" s="7">
        <v>35449.640000000007</v>
      </c>
      <c r="F25" s="24">
        <f t="shared" ref="F25:F27" si="2">G25/E25</f>
        <v>0.76338095393916539</v>
      </c>
      <c r="G25" s="7">
        <f t="shared" ref="G25:G27" si="3">D25-E25</f>
        <v>27061.58</v>
      </c>
      <c r="I25" s="2"/>
    </row>
    <row r="26" spans="1:9" x14ac:dyDescent="0.25">
      <c r="A26" s="6"/>
      <c r="B26" s="6"/>
      <c r="C26" s="19" t="s">
        <v>12</v>
      </c>
      <c r="D26" s="7">
        <v>36419.11</v>
      </c>
      <c r="E26" s="7">
        <v>11878</v>
      </c>
      <c r="F26" s="24">
        <f t="shared" si="2"/>
        <v>2.066097827917158</v>
      </c>
      <c r="G26" s="7">
        <f t="shared" si="3"/>
        <v>24541.11</v>
      </c>
      <c r="I26" s="2"/>
    </row>
    <row r="27" spans="1:9" x14ac:dyDescent="0.25">
      <c r="A27" s="6"/>
      <c r="B27" s="6"/>
      <c r="C27" s="19" t="s">
        <v>13</v>
      </c>
      <c r="D27" s="7">
        <f>33552.43+113.89</f>
        <v>33666.32</v>
      </c>
      <c r="E27" s="7">
        <v>46520.270000000011</v>
      </c>
      <c r="F27" s="24">
        <f t="shared" si="2"/>
        <v>-0.27630858548327447</v>
      </c>
      <c r="G27" s="7">
        <f t="shared" si="3"/>
        <v>-12853.950000000012</v>
      </c>
      <c r="I27" s="2"/>
    </row>
    <row r="28" spans="1:9" x14ac:dyDescent="0.25">
      <c r="A28" s="6"/>
      <c r="B28" s="6"/>
      <c r="C28" s="19" t="s">
        <v>14</v>
      </c>
      <c r="D28" s="7">
        <v>20896</v>
      </c>
      <c r="E28" s="7">
        <v>101407.5</v>
      </c>
      <c r="F28" s="24">
        <f>G28/E28</f>
        <v>-0.79394029041244485</v>
      </c>
      <c r="G28" s="7">
        <f t="shared" ref="G28:G33" si="4">D28-E28</f>
        <v>-80511.5</v>
      </c>
      <c r="I28" s="2"/>
    </row>
    <row r="29" spans="1:9" x14ac:dyDescent="0.25">
      <c r="A29" s="6"/>
      <c r="B29" s="6"/>
      <c r="C29" s="19" t="s">
        <v>36</v>
      </c>
      <c r="D29" s="7">
        <v>11778.86</v>
      </c>
      <c r="E29" s="7">
        <v>0</v>
      </c>
      <c r="F29" s="77" t="s">
        <v>35</v>
      </c>
      <c r="G29" s="7">
        <f t="shared" si="4"/>
        <v>11778.86</v>
      </c>
      <c r="I29" s="2"/>
    </row>
    <row r="30" spans="1:9" x14ac:dyDescent="0.25">
      <c r="A30" s="6"/>
      <c r="B30" s="6"/>
      <c r="C30" s="19" t="s">
        <v>54</v>
      </c>
      <c r="D30" s="7">
        <v>0</v>
      </c>
      <c r="E30" s="7">
        <v>2496.7600000000002</v>
      </c>
      <c r="F30" s="24">
        <f>G30/E30</f>
        <v>-1</v>
      </c>
      <c r="G30" s="7">
        <f t="shared" si="4"/>
        <v>-2496.7600000000002</v>
      </c>
      <c r="I30" s="2"/>
    </row>
    <row r="31" spans="1:9" x14ac:dyDescent="0.25">
      <c r="A31" s="6"/>
      <c r="B31" s="6"/>
      <c r="C31" s="19" t="s">
        <v>55</v>
      </c>
      <c r="D31" s="7">
        <v>0</v>
      </c>
      <c r="E31" s="7">
        <v>1778</v>
      </c>
      <c r="F31" s="24">
        <f>G31/E31</f>
        <v>-1</v>
      </c>
      <c r="G31" s="7">
        <f t="shared" si="4"/>
        <v>-1778</v>
      </c>
      <c r="I31" s="2"/>
    </row>
    <row r="32" spans="1:9" x14ac:dyDescent="0.25">
      <c r="A32" s="6"/>
      <c r="B32" s="6"/>
      <c r="C32" s="19" t="s">
        <v>56</v>
      </c>
      <c r="D32" s="7">
        <v>0</v>
      </c>
      <c r="E32" s="7">
        <v>5840</v>
      </c>
      <c r="F32" s="24">
        <f t="shared" ref="F32:F33" si="5">G32/E32</f>
        <v>-1</v>
      </c>
      <c r="G32" s="7">
        <f t="shared" si="4"/>
        <v>-5840</v>
      </c>
      <c r="I32" s="2"/>
    </row>
    <row r="33" spans="1:9" x14ac:dyDescent="0.25">
      <c r="A33" s="6"/>
      <c r="B33" s="6"/>
      <c r="C33" s="19" t="s">
        <v>57</v>
      </c>
      <c r="D33" s="7">
        <v>0</v>
      </c>
      <c r="E33" s="7">
        <v>2613.84</v>
      </c>
      <c r="F33" s="24">
        <f t="shared" si="5"/>
        <v>-1</v>
      </c>
      <c r="G33" s="7">
        <f t="shared" si="4"/>
        <v>-2613.84</v>
      </c>
      <c r="I33" s="2"/>
    </row>
    <row r="34" spans="1:9" x14ac:dyDescent="0.25">
      <c r="A34" s="6"/>
      <c r="B34" s="6"/>
      <c r="C34" s="19"/>
      <c r="D34" s="7"/>
      <c r="E34" s="7"/>
      <c r="F34" s="24"/>
      <c r="G34" s="7"/>
      <c r="I34" s="2"/>
    </row>
    <row r="35" spans="1:9" x14ac:dyDescent="0.25">
      <c r="A35" s="6"/>
      <c r="B35" s="6"/>
      <c r="C35" s="27" t="s">
        <v>15</v>
      </c>
      <c r="D35" s="7">
        <f>SUM(D24:D29)</f>
        <v>541286.52</v>
      </c>
      <c r="E35" s="7">
        <f>SUM(E24:E33)</f>
        <v>548830.63</v>
      </c>
      <c r="F35" s="24">
        <f>G35/E35</f>
        <v>-1.3745788933099426E-2</v>
      </c>
      <c r="G35" s="7">
        <f>D35-E35</f>
        <v>-7544.109999999986</v>
      </c>
    </row>
    <row r="36" spans="1:9" x14ac:dyDescent="0.25">
      <c r="A36" s="6"/>
      <c r="B36" s="16"/>
      <c r="C36" s="8"/>
      <c r="D36" s="12"/>
      <c r="E36" s="12"/>
      <c r="F36" s="71"/>
      <c r="G36" s="8"/>
    </row>
    <row r="37" spans="1:9" x14ac:dyDescent="0.25">
      <c r="A37" s="6"/>
      <c r="B37" s="13"/>
      <c r="C37" s="14"/>
      <c r="D37" s="61"/>
      <c r="E37" s="61"/>
      <c r="F37" s="72"/>
      <c r="G37" s="29"/>
    </row>
    <row r="38" spans="1:9" x14ac:dyDescent="0.25">
      <c r="A38" s="6"/>
      <c r="B38" s="30" t="s">
        <v>16</v>
      </c>
      <c r="C38" s="15"/>
      <c r="D38" s="62"/>
      <c r="E38" s="62"/>
      <c r="F38" s="73"/>
      <c r="G38" s="20"/>
    </row>
    <row r="39" spans="1:9" x14ac:dyDescent="0.25">
      <c r="A39" s="6"/>
      <c r="B39" s="16"/>
      <c r="C39" s="8" t="s">
        <v>17</v>
      </c>
      <c r="D39" s="12">
        <f>62287.45+612</f>
        <v>62899.45</v>
      </c>
      <c r="E39" s="12">
        <v>82686.05</v>
      </c>
      <c r="F39" s="28">
        <f>G39/E39</f>
        <v>-0.23929792268466091</v>
      </c>
      <c r="G39" s="12">
        <f>D39-E39</f>
        <v>-19786.600000000006</v>
      </c>
    </row>
    <row r="40" spans="1:9" ht="45" x14ac:dyDescent="0.25">
      <c r="A40" s="6"/>
      <c r="B40" s="16"/>
      <c r="C40" s="42" t="s">
        <v>58</v>
      </c>
      <c r="D40" s="12">
        <v>6758.76</v>
      </c>
      <c r="E40" s="12">
        <f>15679.09+1095</f>
        <v>16774.09</v>
      </c>
      <c r="F40" s="28">
        <f>G40/E40</f>
        <v>-0.59707143576790156</v>
      </c>
      <c r="G40" s="12">
        <f>D40-E40</f>
        <v>-10015.33</v>
      </c>
    </row>
    <row r="41" spans="1:9" x14ac:dyDescent="0.25">
      <c r="A41" s="6"/>
      <c r="B41" s="16"/>
      <c r="C41" s="42" t="s">
        <v>59</v>
      </c>
      <c r="D41" s="11">
        <v>355</v>
      </c>
      <c r="E41" s="11">
        <f>9282+300</f>
        <v>9582</v>
      </c>
      <c r="F41" s="28">
        <f>G41/E41</f>
        <v>-0.96295136714673346</v>
      </c>
      <c r="G41" s="12">
        <f t="shared" ref="G41" si="6">D41-E41</f>
        <v>-9227</v>
      </c>
    </row>
    <row r="42" spans="1:9" x14ac:dyDescent="0.25">
      <c r="A42" s="6"/>
      <c r="B42" s="16"/>
      <c r="C42" s="42" t="s">
        <v>60</v>
      </c>
      <c r="D42" s="7">
        <v>0</v>
      </c>
      <c r="E42" s="11">
        <v>5581.6</v>
      </c>
      <c r="F42" s="28">
        <f t="shared" ref="F42" si="7">G42/E42</f>
        <v>-1</v>
      </c>
      <c r="G42" s="12">
        <f>D42-E42</f>
        <v>-5581.6</v>
      </c>
    </row>
    <row r="43" spans="1:9" ht="45" x14ac:dyDescent="0.25">
      <c r="A43" s="6"/>
      <c r="B43" s="16"/>
      <c r="C43" s="42" t="s">
        <v>61</v>
      </c>
      <c r="D43" s="7">
        <v>2625</v>
      </c>
      <c r="E43" s="7">
        <f>8645.26+8168.72</f>
        <v>16813.98</v>
      </c>
      <c r="F43" s="28">
        <f>G43/E43</f>
        <v>-0.84387991421424313</v>
      </c>
      <c r="G43" s="12">
        <f>D43-E43</f>
        <v>-14188.98</v>
      </c>
    </row>
    <row r="44" spans="1:9" x14ac:dyDescent="0.25">
      <c r="A44" s="6"/>
      <c r="B44" s="16"/>
      <c r="C44" s="47"/>
      <c r="D44" s="17"/>
      <c r="E44" s="17"/>
      <c r="F44" s="46"/>
      <c r="G44" s="17"/>
    </row>
    <row r="45" spans="1:9" x14ac:dyDescent="0.25">
      <c r="A45" s="6"/>
      <c r="B45" s="16"/>
      <c r="C45" s="27" t="s">
        <v>15</v>
      </c>
      <c r="D45" s="7">
        <f>SUM(D39:D44)</f>
        <v>72638.209999999992</v>
      </c>
      <c r="E45" s="7">
        <f>SUM(E39:E44)</f>
        <v>131437.72</v>
      </c>
      <c r="F45" s="24">
        <f>G45/E45</f>
        <v>-0.44735643618894189</v>
      </c>
      <c r="G45" s="7">
        <f>D45-E45</f>
        <v>-58799.510000000009</v>
      </c>
    </row>
    <row r="46" spans="1:9" x14ac:dyDescent="0.25">
      <c r="A46" s="6"/>
      <c r="B46" s="6"/>
      <c r="C46" s="6"/>
      <c r="D46" s="17"/>
      <c r="E46" s="17"/>
      <c r="F46" s="74"/>
      <c r="G46" s="6"/>
    </row>
    <row r="47" spans="1:9" x14ac:dyDescent="0.25">
      <c r="A47" s="6"/>
      <c r="B47" s="16" t="s">
        <v>37</v>
      </c>
      <c r="C47" s="8"/>
      <c r="D47" s="12"/>
      <c r="E47" s="12"/>
      <c r="F47" s="71"/>
      <c r="G47" s="8"/>
    </row>
    <row r="48" spans="1:9" x14ac:dyDescent="0.25">
      <c r="A48" s="6"/>
      <c r="B48" s="6"/>
      <c r="C48" s="4" t="s">
        <v>18</v>
      </c>
      <c r="D48" s="7">
        <v>0</v>
      </c>
      <c r="E48" s="7">
        <v>449165.05</v>
      </c>
      <c r="F48" s="24">
        <f>G48/E48</f>
        <v>-1</v>
      </c>
      <c r="G48" s="7">
        <f>D48-E48</f>
        <v>-449165.05</v>
      </c>
    </row>
    <row r="49" spans="1:7" x14ac:dyDescent="0.25">
      <c r="A49" s="6"/>
      <c r="B49" s="6"/>
      <c r="C49" s="10"/>
      <c r="D49" s="11"/>
      <c r="E49" s="11"/>
      <c r="F49" s="70"/>
      <c r="G49" s="10"/>
    </row>
    <row r="50" spans="1:7" x14ac:dyDescent="0.25">
      <c r="A50" s="6"/>
      <c r="B50" s="6"/>
      <c r="C50" s="8"/>
      <c r="D50" s="12"/>
      <c r="E50" s="12"/>
      <c r="F50" s="71"/>
      <c r="G50" s="8"/>
    </row>
    <row r="51" spans="1:7" x14ac:dyDescent="0.25">
      <c r="A51" s="8"/>
      <c r="B51" s="8"/>
      <c r="C51" s="27" t="s">
        <v>6</v>
      </c>
      <c r="D51" s="7">
        <f>D35+D45+D48</f>
        <v>613924.73</v>
      </c>
      <c r="E51" s="7">
        <f>E35+E45+E48</f>
        <v>1129433.3999999999</v>
      </c>
      <c r="F51" s="24">
        <f>G51/E51</f>
        <v>-0.4564312247185181</v>
      </c>
      <c r="G51" s="7">
        <f>D51-E51</f>
        <v>-515508.66999999993</v>
      </c>
    </row>
    <row r="52" spans="1:7" x14ac:dyDescent="0.25">
      <c r="C52" s="9"/>
      <c r="F52" s="31"/>
      <c r="G52" s="2"/>
    </row>
    <row r="53" spans="1:7" ht="30" x14ac:dyDescent="0.25">
      <c r="A53" s="22">
        <v>4</v>
      </c>
      <c r="B53" s="10" t="s">
        <v>19</v>
      </c>
      <c r="C53" s="18"/>
      <c r="D53" s="59">
        <v>2025</v>
      </c>
      <c r="E53" s="59">
        <v>2024</v>
      </c>
      <c r="F53" s="69" t="s">
        <v>32</v>
      </c>
      <c r="G53" s="23" t="s">
        <v>33</v>
      </c>
    </row>
    <row r="54" spans="1:7" x14ac:dyDescent="0.25">
      <c r="A54" s="53" t="s">
        <v>38</v>
      </c>
      <c r="B54" s="8"/>
      <c r="C54" s="8"/>
      <c r="D54" s="7">
        <v>1766401</v>
      </c>
      <c r="E54" s="7">
        <v>1549281</v>
      </c>
      <c r="F54" s="24">
        <f>G54/E54</f>
        <v>0.14014242735823909</v>
      </c>
      <c r="G54" s="7">
        <f>D54-E54</f>
        <v>217120</v>
      </c>
    </row>
    <row r="55" spans="1:7" x14ac:dyDescent="0.25">
      <c r="C55" s="9"/>
      <c r="F55" s="31"/>
      <c r="G55" s="2"/>
    </row>
    <row r="56" spans="1:7" ht="30" x14ac:dyDescent="0.25">
      <c r="A56" s="22">
        <v>5</v>
      </c>
      <c r="B56" s="10" t="s">
        <v>20</v>
      </c>
      <c r="C56" s="18"/>
      <c r="D56" s="59">
        <v>2025</v>
      </c>
      <c r="E56" s="59">
        <v>2024</v>
      </c>
      <c r="F56" s="69" t="s">
        <v>32</v>
      </c>
      <c r="G56" s="23" t="s">
        <v>33</v>
      </c>
    </row>
    <row r="57" spans="1:7" x14ac:dyDescent="0.25">
      <c r="A57" s="53" t="s">
        <v>39</v>
      </c>
      <c r="B57" s="8"/>
      <c r="C57" s="8"/>
      <c r="D57" s="7">
        <f>1282912.39+94+1500-1093.15</f>
        <v>1283413.24</v>
      </c>
      <c r="E57" s="7">
        <v>1677103.2799999998</v>
      </c>
      <c r="F57" s="24">
        <f>G57/E57</f>
        <v>-0.23474406418190288</v>
      </c>
      <c r="G57" s="7">
        <f>D57-E57</f>
        <v>-393690.0399999998</v>
      </c>
    </row>
    <row r="58" spans="1:7" x14ac:dyDescent="0.25">
      <c r="C58" s="9"/>
      <c r="F58" s="31"/>
      <c r="G58" s="2"/>
    </row>
    <row r="59" spans="1:7" ht="30" x14ac:dyDescent="0.25">
      <c r="A59" s="22">
        <v>6</v>
      </c>
      <c r="B59" s="33" t="s">
        <v>53</v>
      </c>
      <c r="C59" s="18"/>
      <c r="D59" s="59">
        <v>2025</v>
      </c>
      <c r="E59" s="59">
        <v>2024</v>
      </c>
      <c r="F59" s="69" t="s">
        <v>32</v>
      </c>
      <c r="G59" s="23" t="s">
        <v>33</v>
      </c>
    </row>
    <row r="60" spans="1:7" x14ac:dyDescent="0.25">
      <c r="A60" s="8"/>
      <c r="B60" s="8"/>
      <c r="C60" s="8"/>
      <c r="D60" s="7">
        <v>348186.11</v>
      </c>
      <c r="E60" s="7">
        <v>332775.73</v>
      </c>
      <c r="F60" s="24">
        <f>G60/E60</f>
        <v>4.6308605498363735E-2</v>
      </c>
      <c r="G60" s="7">
        <f>D60-E60</f>
        <v>15410.380000000005</v>
      </c>
    </row>
    <row r="61" spans="1:7" x14ac:dyDescent="0.25">
      <c r="D61" s="1"/>
      <c r="E61" s="1"/>
      <c r="F61" s="75"/>
    </row>
    <row r="62" spans="1:7" ht="30" x14ac:dyDescent="0.25">
      <c r="A62" s="22">
        <v>7</v>
      </c>
      <c r="B62" s="10" t="s">
        <v>21</v>
      </c>
      <c r="C62" s="4"/>
      <c r="D62" s="59">
        <v>2025</v>
      </c>
      <c r="E62" s="59">
        <v>2024</v>
      </c>
      <c r="F62" s="69" t="s">
        <v>32</v>
      </c>
      <c r="G62" s="23" t="s">
        <v>33</v>
      </c>
    </row>
    <row r="63" spans="1:7" x14ac:dyDescent="0.25">
      <c r="A63" s="54" t="s">
        <v>40</v>
      </c>
      <c r="B63" s="6"/>
      <c r="C63" s="42" t="s">
        <v>22</v>
      </c>
      <c r="D63" s="7">
        <f>277532+21484.8</f>
        <v>299016.8</v>
      </c>
      <c r="E63" s="7">
        <v>292740.19999999995</v>
      </c>
      <c r="F63" s="24">
        <f t="shared" ref="F63:F71" si="8">G63/E63</f>
        <v>2.1440854382145109E-2</v>
      </c>
      <c r="G63" s="7">
        <f t="shared" ref="G63:G71" si="9">D63-E63</f>
        <v>6276.6000000000349</v>
      </c>
    </row>
    <row r="64" spans="1:7" ht="30" x14ac:dyDescent="0.25">
      <c r="A64" s="6"/>
      <c r="B64" s="6"/>
      <c r="C64" s="42" t="s">
        <v>62</v>
      </c>
      <c r="D64" s="7">
        <v>111914.8</v>
      </c>
      <c r="E64" s="7">
        <v>18096</v>
      </c>
      <c r="F64" s="24">
        <f t="shared" si="8"/>
        <v>5.1845048629531387</v>
      </c>
      <c r="G64" s="7">
        <f t="shared" si="9"/>
        <v>93818.8</v>
      </c>
    </row>
    <row r="65" spans="1:7" x14ac:dyDescent="0.25">
      <c r="A65" s="6"/>
      <c r="B65" s="6"/>
      <c r="C65" s="42" t="s">
        <v>63</v>
      </c>
      <c r="D65" s="7">
        <v>1850</v>
      </c>
      <c r="E65" s="7">
        <v>2007.75</v>
      </c>
      <c r="F65" s="24">
        <f t="shared" si="8"/>
        <v>-7.8570539160752087E-2</v>
      </c>
      <c r="G65" s="7">
        <f t="shared" si="9"/>
        <v>-157.75</v>
      </c>
    </row>
    <row r="66" spans="1:7" x14ac:dyDescent="0.25">
      <c r="A66" s="6"/>
      <c r="B66" s="6"/>
      <c r="C66" s="42" t="s">
        <v>41</v>
      </c>
      <c r="D66" s="7">
        <v>69140</v>
      </c>
      <c r="E66" s="7">
        <v>86594</v>
      </c>
      <c r="F66" s="24">
        <f t="shared" si="8"/>
        <v>-0.20156130909762801</v>
      </c>
      <c r="G66" s="7">
        <f t="shared" si="9"/>
        <v>-17454</v>
      </c>
    </row>
    <row r="67" spans="1:7" x14ac:dyDescent="0.25">
      <c r="A67" s="6"/>
      <c r="B67" s="6"/>
      <c r="C67" s="42" t="s">
        <v>42</v>
      </c>
      <c r="D67" s="7">
        <v>27405</v>
      </c>
      <c r="E67" s="7">
        <v>23466.5</v>
      </c>
      <c r="F67" s="24">
        <f t="shared" si="8"/>
        <v>0.16783499882811667</v>
      </c>
      <c r="G67" s="7">
        <f t="shared" si="9"/>
        <v>3938.5</v>
      </c>
    </row>
    <row r="68" spans="1:7" x14ac:dyDescent="0.25">
      <c r="A68" s="6"/>
      <c r="B68" s="6"/>
      <c r="C68" s="42" t="s">
        <v>64</v>
      </c>
      <c r="D68" s="7">
        <v>10820</v>
      </c>
      <c r="E68" s="7">
        <v>10180</v>
      </c>
      <c r="F68" s="24">
        <f t="shared" si="8"/>
        <v>6.2868369351669937E-2</v>
      </c>
      <c r="G68" s="7">
        <f t="shared" si="9"/>
        <v>640</v>
      </c>
    </row>
    <row r="69" spans="1:7" x14ac:dyDescent="0.25">
      <c r="A69" s="6"/>
      <c r="B69" s="6"/>
      <c r="C69" s="42" t="s">
        <v>65</v>
      </c>
      <c r="D69" s="7">
        <v>24390</v>
      </c>
      <c r="E69" s="7">
        <v>1050</v>
      </c>
      <c r="F69" s="24">
        <f t="shared" si="8"/>
        <v>22.228571428571428</v>
      </c>
      <c r="G69" s="7">
        <f t="shared" si="9"/>
        <v>23340</v>
      </c>
    </row>
    <row r="70" spans="1:7" ht="30" x14ac:dyDescent="0.25">
      <c r="A70" s="6"/>
      <c r="B70" s="6"/>
      <c r="C70" s="43" t="s">
        <v>66</v>
      </c>
      <c r="D70" s="7">
        <v>0</v>
      </c>
      <c r="E70" s="7">
        <v>5467.5</v>
      </c>
      <c r="F70" s="24">
        <f t="shared" si="8"/>
        <v>-1</v>
      </c>
      <c r="G70" s="7">
        <f t="shared" si="9"/>
        <v>-5467.5</v>
      </c>
    </row>
    <row r="71" spans="1:7" ht="60" x14ac:dyDescent="0.25">
      <c r="A71" s="6"/>
      <c r="B71" s="6"/>
      <c r="C71" s="43" t="s">
        <v>86</v>
      </c>
      <c r="D71" s="7">
        <v>0</v>
      </c>
      <c r="E71" s="7">
        <v>2725</v>
      </c>
      <c r="F71" s="24">
        <f t="shared" si="8"/>
        <v>-1</v>
      </c>
      <c r="G71" s="7">
        <f t="shared" si="9"/>
        <v>-2725</v>
      </c>
    </row>
    <row r="72" spans="1:7" x14ac:dyDescent="0.25">
      <c r="A72" s="6"/>
      <c r="B72" s="6"/>
      <c r="C72" s="19"/>
      <c r="D72" s="63"/>
      <c r="E72" s="63"/>
      <c r="F72" s="26"/>
      <c r="G72" s="21"/>
    </row>
    <row r="73" spans="1:7" x14ac:dyDescent="0.25">
      <c r="A73" s="8"/>
      <c r="B73" s="8"/>
      <c r="C73" s="27" t="s">
        <v>6</v>
      </c>
      <c r="D73" s="7">
        <f>SUM(D63:D71)</f>
        <v>544536.6</v>
      </c>
      <c r="E73" s="7">
        <f>SUM(E63:E71)</f>
        <v>442326.94999999995</v>
      </c>
      <c r="F73" s="24">
        <f>G73/E73</f>
        <v>0.23107262625530739</v>
      </c>
      <c r="G73" s="7">
        <f>D73-E73</f>
        <v>102209.65000000002</v>
      </c>
    </row>
    <row r="74" spans="1:7" x14ac:dyDescent="0.25">
      <c r="C74" s="9"/>
      <c r="F74" s="31"/>
      <c r="G74" s="2"/>
    </row>
    <row r="75" spans="1:7" ht="30" x14ac:dyDescent="0.25">
      <c r="A75" s="22">
        <v>8</v>
      </c>
      <c r="B75" s="10" t="s">
        <v>43</v>
      </c>
      <c r="C75" s="18"/>
      <c r="D75" s="59">
        <v>2025</v>
      </c>
      <c r="E75" s="59">
        <v>2024</v>
      </c>
      <c r="F75" s="69" t="s">
        <v>32</v>
      </c>
      <c r="G75" s="23" t="s">
        <v>33</v>
      </c>
    </row>
    <row r="76" spans="1:7" x14ac:dyDescent="0.25">
      <c r="A76" s="8"/>
      <c r="B76" s="8"/>
      <c r="C76" s="8"/>
      <c r="D76" s="7">
        <v>0</v>
      </c>
      <c r="E76" s="7">
        <v>41500</v>
      </c>
      <c r="F76" s="24">
        <f>G76/E76</f>
        <v>-1</v>
      </c>
      <c r="G76" s="7">
        <f>D76-E76</f>
        <v>-41500</v>
      </c>
    </row>
    <row r="77" spans="1:7" x14ac:dyDescent="0.25">
      <c r="F77" s="31"/>
      <c r="G77" s="2"/>
    </row>
    <row r="78" spans="1:7" ht="30" x14ac:dyDescent="0.25">
      <c r="A78" s="22">
        <v>9</v>
      </c>
      <c r="B78" s="10" t="s">
        <v>44</v>
      </c>
      <c r="C78" s="18"/>
      <c r="D78" s="59">
        <v>2025</v>
      </c>
      <c r="E78" s="59">
        <v>2024</v>
      </c>
      <c r="F78" s="69" t="s">
        <v>32</v>
      </c>
      <c r="G78" s="23" t="s">
        <v>33</v>
      </c>
    </row>
    <row r="79" spans="1:7" x14ac:dyDescent="0.25">
      <c r="A79" s="53" t="s">
        <v>45</v>
      </c>
      <c r="B79" s="8"/>
      <c r="C79" s="8"/>
      <c r="D79" s="7">
        <v>0</v>
      </c>
      <c r="E79" s="7">
        <v>3500</v>
      </c>
      <c r="F79" s="24">
        <f>G79/E79</f>
        <v>-1</v>
      </c>
      <c r="G79" s="7">
        <f>D79-E79</f>
        <v>-3500</v>
      </c>
    </row>
    <row r="80" spans="1:7" x14ac:dyDescent="0.25">
      <c r="F80" s="31"/>
      <c r="G80" s="2"/>
    </row>
    <row r="81" spans="1:7" ht="30" x14ac:dyDescent="0.25">
      <c r="A81" s="22">
        <v>10</v>
      </c>
      <c r="B81" s="10" t="s">
        <v>23</v>
      </c>
      <c r="C81" s="18"/>
      <c r="D81" s="59">
        <v>2025</v>
      </c>
      <c r="E81" s="59">
        <v>2024</v>
      </c>
      <c r="F81" s="69" t="s">
        <v>32</v>
      </c>
      <c r="G81" s="23" t="s">
        <v>33</v>
      </c>
    </row>
    <row r="82" spans="1:7" x14ac:dyDescent="0.25">
      <c r="A82" s="54" t="s">
        <v>46</v>
      </c>
      <c r="B82" s="6"/>
      <c r="C82" s="4" t="s">
        <v>67</v>
      </c>
      <c r="D82" s="7">
        <v>153</v>
      </c>
      <c r="E82" s="7">
        <v>62.42</v>
      </c>
      <c r="F82" s="24">
        <f>G82/E82</f>
        <v>1.4511374559436077</v>
      </c>
      <c r="G82" s="7">
        <f>D82-E82</f>
        <v>90.58</v>
      </c>
    </row>
    <row r="83" spans="1:7" x14ac:dyDescent="0.25">
      <c r="A83" s="5"/>
      <c r="B83" s="6"/>
      <c r="C83" s="4" t="s">
        <v>68</v>
      </c>
      <c r="D83" s="7">
        <v>28791</v>
      </c>
      <c r="E83" s="7">
        <v>54645.440000000017</v>
      </c>
      <c r="F83" s="24">
        <f>G83/E83</f>
        <v>-0.47313078639315576</v>
      </c>
      <c r="G83" s="7">
        <f>D83-E83</f>
        <v>-25854.440000000017</v>
      </c>
    </row>
    <row r="84" spans="1:7" x14ac:dyDescent="0.25">
      <c r="A84" s="5"/>
      <c r="B84" s="6"/>
      <c r="C84" s="4" t="s">
        <v>24</v>
      </c>
      <c r="D84" s="7">
        <v>10200.599999999999</v>
      </c>
      <c r="E84" s="7">
        <v>13428.050000000003</v>
      </c>
      <c r="F84" s="24">
        <f>G84/E84</f>
        <v>-0.24035135406853592</v>
      </c>
      <c r="G84" s="7">
        <f>D84-E84</f>
        <v>-3227.4500000000044</v>
      </c>
    </row>
    <row r="85" spans="1:7" x14ac:dyDescent="0.25">
      <c r="A85" s="5"/>
      <c r="B85" s="6"/>
      <c r="C85" s="32" t="s">
        <v>25</v>
      </c>
      <c r="D85" s="7">
        <v>1457.6</v>
      </c>
      <c r="E85" s="7">
        <v>9580.8799999999992</v>
      </c>
      <c r="F85" s="24">
        <f>G85/E85</f>
        <v>-0.84786366179307115</v>
      </c>
      <c r="G85" s="7">
        <f>D85-E85</f>
        <v>-8123.2799999999988</v>
      </c>
    </row>
    <row r="86" spans="1:7" x14ac:dyDescent="0.25">
      <c r="A86" s="5"/>
      <c r="B86" s="6"/>
      <c r="C86" s="19"/>
      <c r="D86" s="63"/>
      <c r="E86" s="63"/>
      <c r="F86" s="26"/>
      <c r="G86" s="21"/>
    </row>
    <row r="87" spans="1:7" x14ac:dyDescent="0.25">
      <c r="A87" s="8"/>
      <c r="B87" s="8"/>
      <c r="C87" s="27" t="s">
        <v>6</v>
      </c>
      <c r="D87" s="7">
        <f>SUM(D82:D85)</f>
        <v>40602.199999999997</v>
      </c>
      <c r="E87" s="7">
        <f>SUM(E82:E85)</f>
        <v>77716.790000000023</v>
      </c>
      <c r="F87" s="24">
        <f>G87/E87</f>
        <v>-0.47756205576684285</v>
      </c>
      <c r="G87" s="7">
        <f>D87-E87</f>
        <v>-37114.590000000026</v>
      </c>
    </row>
    <row r="88" spans="1:7" x14ac:dyDescent="0.25">
      <c r="F88" s="31"/>
      <c r="G88" s="2"/>
    </row>
    <row r="89" spans="1:7" ht="30" x14ac:dyDescent="0.25">
      <c r="A89" s="22">
        <v>11</v>
      </c>
      <c r="B89" s="10" t="s">
        <v>26</v>
      </c>
      <c r="C89" s="4"/>
      <c r="D89" s="59">
        <v>2025</v>
      </c>
      <c r="E89" s="59">
        <v>2024</v>
      </c>
      <c r="F89" s="69" t="s">
        <v>32</v>
      </c>
      <c r="G89" s="23" t="s">
        <v>33</v>
      </c>
    </row>
    <row r="90" spans="1:7" x14ac:dyDescent="0.25">
      <c r="A90" s="6"/>
      <c r="B90" s="6"/>
      <c r="C90" s="4" t="s">
        <v>74</v>
      </c>
      <c r="D90" s="7">
        <v>1549.9</v>
      </c>
      <c r="E90" s="7">
        <v>0</v>
      </c>
      <c r="F90" s="49" t="s">
        <v>35</v>
      </c>
      <c r="G90" s="7">
        <f t="shared" ref="G90:G96" si="10">D90-E90</f>
        <v>1549.9</v>
      </c>
    </row>
    <row r="91" spans="1:7" x14ac:dyDescent="0.25">
      <c r="A91" s="6"/>
      <c r="B91" s="6"/>
      <c r="C91" s="4" t="s">
        <v>73</v>
      </c>
      <c r="D91" s="7">
        <v>18630.099999999999</v>
      </c>
      <c r="E91" s="7">
        <v>38596.85</v>
      </c>
      <c r="F91" s="24">
        <f t="shared" ref="F91:F96" si="11">G91/E91</f>
        <v>-0.51731553222607551</v>
      </c>
      <c r="G91" s="7">
        <f t="shared" si="10"/>
        <v>-19966.75</v>
      </c>
    </row>
    <row r="92" spans="1:7" x14ac:dyDescent="0.25">
      <c r="A92" s="6"/>
      <c r="B92" s="6"/>
      <c r="C92" s="4" t="s">
        <v>72</v>
      </c>
      <c r="D92" s="7">
        <v>3005</v>
      </c>
      <c r="E92" s="7">
        <v>4190</v>
      </c>
      <c r="F92" s="24">
        <f t="shared" si="11"/>
        <v>-0.28281622911694509</v>
      </c>
      <c r="G92" s="7">
        <f t="shared" si="10"/>
        <v>-1185</v>
      </c>
    </row>
    <row r="93" spans="1:7" x14ac:dyDescent="0.25">
      <c r="A93" s="6"/>
      <c r="B93" s="6"/>
      <c r="C93" s="4" t="s">
        <v>71</v>
      </c>
      <c r="D93" s="7">
        <v>3780</v>
      </c>
      <c r="E93" s="7">
        <v>0</v>
      </c>
      <c r="F93" s="49" t="s">
        <v>35</v>
      </c>
      <c r="G93" s="7">
        <f t="shared" si="10"/>
        <v>3780</v>
      </c>
    </row>
    <row r="94" spans="1:7" x14ac:dyDescent="0.25">
      <c r="A94" s="6"/>
      <c r="B94" s="6"/>
      <c r="C94" s="4" t="s">
        <v>27</v>
      </c>
      <c r="D94" s="7">
        <v>875</v>
      </c>
      <c r="E94" s="7">
        <v>9730</v>
      </c>
      <c r="F94" s="24">
        <f>G94/E94</f>
        <v>-0.91007194244604317</v>
      </c>
      <c r="G94" s="7">
        <f>D94-E94</f>
        <v>-8855</v>
      </c>
    </row>
    <row r="95" spans="1:7" x14ac:dyDescent="0.25">
      <c r="A95" s="6"/>
      <c r="B95" s="6"/>
      <c r="C95" s="4" t="s">
        <v>69</v>
      </c>
      <c r="D95" s="7">
        <v>0</v>
      </c>
      <c r="E95" s="7">
        <v>581625.70000000019</v>
      </c>
      <c r="F95" s="24">
        <f t="shared" si="11"/>
        <v>-1</v>
      </c>
      <c r="G95" s="7">
        <f t="shared" si="10"/>
        <v>-581625.70000000019</v>
      </c>
    </row>
    <row r="96" spans="1:7" x14ac:dyDescent="0.25">
      <c r="A96" s="6"/>
      <c r="B96" s="6"/>
      <c r="C96" s="4" t="s">
        <v>70</v>
      </c>
      <c r="D96" s="7">
        <v>0</v>
      </c>
      <c r="E96" s="7">
        <v>171318.60999999975</v>
      </c>
      <c r="F96" s="24">
        <f t="shared" si="11"/>
        <v>-1</v>
      </c>
      <c r="G96" s="7">
        <f t="shared" si="10"/>
        <v>-171318.60999999975</v>
      </c>
    </row>
    <row r="97" spans="1:7" x14ac:dyDescent="0.25">
      <c r="A97" s="6"/>
      <c r="B97" s="6"/>
      <c r="D97" s="1"/>
      <c r="E97" s="1"/>
      <c r="F97" s="75"/>
    </row>
    <row r="98" spans="1:7" x14ac:dyDescent="0.25">
      <c r="A98" s="6"/>
      <c r="B98" s="6"/>
      <c r="C98" s="19"/>
      <c r="D98" s="63"/>
      <c r="E98" s="63"/>
      <c r="F98" s="26"/>
      <c r="G98" s="21"/>
    </row>
    <row r="99" spans="1:7" x14ac:dyDescent="0.25">
      <c r="A99" s="8"/>
      <c r="B99" s="8"/>
      <c r="C99" s="27" t="s">
        <v>6</v>
      </c>
      <c r="D99" s="7">
        <f>SUM(D90:D96)</f>
        <v>27840</v>
      </c>
      <c r="E99" s="7">
        <f>SUM(E90:E96)</f>
        <v>805461.15999999992</v>
      </c>
      <c r="F99" s="24">
        <f>G99/E99</f>
        <v>-0.96543594976075564</v>
      </c>
      <c r="G99" s="7">
        <f>D99-E99</f>
        <v>-777621.15999999992</v>
      </c>
    </row>
    <row r="100" spans="1:7" x14ac:dyDescent="0.25">
      <c r="F100" s="31"/>
      <c r="G100" s="2"/>
    </row>
    <row r="101" spans="1:7" ht="30" x14ac:dyDescent="0.25">
      <c r="A101" s="22">
        <v>12</v>
      </c>
      <c r="B101" s="33" t="s">
        <v>28</v>
      </c>
      <c r="C101" s="18"/>
      <c r="D101" s="59">
        <v>2025</v>
      </c>
      <c r="E101" s="59">
        <v>2024</v>
      </c>
      <c r="F101" s="69" t="s">
        <v>32</v>
      </c>
      <c r="G101" s="23" t="s">
        <v>33</v>
      </c>
    </row>
    <row r="102" spans="1:7" x14ac:dyDescent="0.25">
      <c r="A102" s="8"/>
      <c r="B102" s="8"/>
      <c r="C102" s="8"/>
      <c r="D102" s="7">
        <v>50806</v>
      </c>
      <c r="E102" s="7">
        <v>66475.75</v>
      </c>
      <c r="F102" s="24">
        <f>G102/E102</f>
        <v>-0.23572129686389398</v>
      </c>
      <c r="G102" s="7">
        <f>D102-E102</f>
        <v>-15669.75</v>
      </c>
    </row>
    <row r="103" spans="1:7" x14ac:dyDescent="0.25">
      <c r="A103" s="55"/>
      <c r="D103" s="1"/>
      <c r="E103" s="1"/>
      <c r="F103" s="75"/>
    </row>
    <row r="104" spans="1:7" ht="30" x14ac:dyDescent="0.25">
      <c r="A104" s="56">
        <v>13</v>
      </c>
      <c r="B104" s="33" t="s">
        <v>78</v>
      </c>
      <c r="C104" s="18"/>
      <c r="D104" s="59">
        <v>2025</v>
      </c>
      <c r="E104" s="59">
        <v>2024</v>
      </c>
      <c r="F104" s="69" t="s">
        <v>32</v>
      </c>
      <c r="G104" s="23" t="s">
        <v>33</v>
      </c>
    </row>
    <row r="105" spans="1:7" x14ac:dyDescent="0.25">
      <c r="A105" s="37"/>
      <c r="B105" s="34"/>
      <c r="C105" s="4" t="s">
        <v>79</v>
      </c>
      <c r="D105" s="7">
        <v>0</v>
      </c>
      <c r="E105" s="7">
        <v>6277.5</v>
      </c>
      <c r="F105" s="24">
        <f>G105/E105</f>
        <v>-1</v>
      </c>
      <c r="G105" s="35">
        <f>D105-E105</f>
        <v>-6277.5</v>
      </c>
    </row>
    <row r="106" spans="1:7" x14ac:dyDescent="0.25">
      <c r="A106" s="57" t="s">
        <v>47</v>
      </c>
      <c r="B106" s="34"/>
      <c r="C106" s="38" t="s">
        <v>80</v>
      </c>
      <c r="D106" s="7">
        <v>0</v>
      </c>
      <c r="E106" s="7">
        <v>27400</v>
      </c>
      <c r="F106" s="24">
        <f>G106/E106</f>
        <v>-1</v>
      </c>
      <c r="G106" s="7">
        <f>D106-E106</f>
        <v>-27400</v>
      </c>
    </row>
    <row r="107" spans="1:7" x14ac:dyDescent="0.25">
      <c r="A107" s="13"/>
      <c r="B107" s="34"/>
      <c r="D107" s="1"/>
      <c r="E107" s="1"/>
      <c r="F107" s="75"/>
    </row>
    <row r="108" spans="1:7" x14ac:dyDescent="0.25">
      <c r="A108" s="13"/>
      <c r="B108" s="20"/>
      <c r="C108" s="27" t="s">
        <v>81</v>
      </c>
      <c r="D108" s="7">
        <v>0</v>
      </c>
      <c r="E108" s="21">
        <f>SUM(E105:E106)</f>
        <v>33677.5</v>
      </c>
      <c r="F108" s="24">
        <f>G108/E108</f>
        <v>-1</v>
      </c>
      <c r="G108" s="7">
        <f>D108-E108</f>
        <v>-33677.5</v>
      </c>
    </row>
    <row r="109" spans="1:7" x14ac:dyDescent="0.25">
      <c r="B109" s="40"/>
      <c r="C109" s="41"/>
      <c r="D109" s="61"/>
      <c r="E109" s="61"/>
      <c r="F109" s="76"/>
    </row>
    <row r="110" spans="1:7" x14ac:dyDescent="0.25">
      <c r="B110" s="39"/>
      <c r="C110" s="36"/>
      <c r="F110" s="75"/>
      <c r="G110" s="39"/>
    </row>
    <row r="111" spans="1:7" ht="30" x14ac:dyDescent="0.25">
      <c r="A111" s="22">
        <v>14</v>
      </c>
      <c r="B111" s="10" t="s">
        <v>75</v>
      </c>
      <c r="C111" s="27"/>
      <c r="D111" s="59">
        <v>2025</v>
      </c>
      <c r="E111" s="59">
        <v>2024</v>
      </c>
      <c r="F111" s="69" t="s">
        <v>32</v>
      </c>
      <c r="G111" s="23" t="s">
        <v>33</v>
      </c>
    </row>
    <row r="112" spans="1:7" x14ac:dyDescent="0.25">
      <c r="A112" s="5"/>
      <c r="B112" s="6"/>
      <c r="C112" s="32" t="s">
        <v>76</v>
      </c>
      <c r="D112" s="7">
        <v>1020.5</v>
      </c>
      <c r="E112" s="7">
        <f>4359.7+840</f>
        <v>5199.7</v>
      </c>
      <c r="F112" s="24">
        <f>G112/E112</f>
        <v>-0.80373867723137871</v>
      </c>
      <c r="G112" s="7">
        <f>D112-E112</f>
        <v>-4179.2</v>
      </c>
    </row>
    <row r="113" spans="1:7" x14ac:dyDescent="0.25">
      <c r="A113" s="5"/>
      <c r="B113" s="6"/>
      <c r="C113" s="32" t="s">
        <v>77</v>
      </c>
      <c r="D113" s="7">
        <v>0</v>
      </c>
      <c r="E113" s="7">
        <v>190.2</v>
      </c>
      <c r="F113" s="24">
        <f>G113/E113</f>
        <v>-1</v>
      </c>
      <c r="G113" s="7">
        <f>D113-E113</f>
        <v>-190.2</v>
      </c>
    </row>
    <row r="114" spans="1:7" x14ac:dyDescent="0.25">
      <c r="A114" s="5"/>
      <c r="B114" s="6"/>
      <c r="C114" s="19"/>
      <c r="D114" s="63"/>
      <c r="E114" s="63"/>
      <c r="F114" s="24"/>
      <c r="G114" s="21"/>
    </row>
    <row r="115" spans="1:7" x14ac:dyDescent="0.25">
      <c r="A115" s="8"/>
      <c r="B115" s="8"/>
      <c r="C115" s="27" t="s">
        <v>6</v>
      </c>
      <c r="D115" s="7">
        <f>SUM(D112:D113)</f>
        <v>1020.5</v>
      </c>
      <c r="E115" s="7">
        <f>+E112+E113</f>
        <v>5389.9</v>
      </c>
      <c r="F115" s="24">
        <f>G115/E115</f>
        <v>-0.81066439080502417</v>
      </c>
      <c r="G115" s="7">
        <f>D115-E115</f>
        <v>-4369.3999999999996</v>
      </c>
    </row>
    <row r="116" spans="1:7" x14ac:dyDescent="0.25">
      <c r="D116" s="1"/>
      <c r="E116" s="1"/>
      <c r="F116" s="75"/>
    </row>
    <row r="117" spans="1:7" ht="30" x14ac:dyDescent="0.25">
      <c r="A117" s="22">
        <v>15</v>
      </c>
      <c r="B117" s="33" t="s">
        <v>87</v>
      </c>
      <c r="C117" s="18"/>
      <c r="D117" s="59">
        <v>2025</v>
      </c>
      <c r="E117" s="59">
        <v>2024</v>
      </c>
      <c r="F117" s="69" t="s">
        <v>32</v>
      </c>
      <c r="G117" s="23" t="s">
        <v>33</v>
      </c>
    </row>
    <row r="118" spans="1:7" x14ac:dyDescent="0.25">
      <c r="A118" s="8"/>
      <c r="B118" s="8"/>
      <c r="C118" s="8"/>
      <c r="D118" s="7">
        <v>21099.89</v>
      </c>
      <c r="E118" s="7">
        <v>180316.46999999997</v>
      </c>
      <c r="F118" s="24">
        <f>G118/E118</f>
        <v>-0.88298412230452372</v>
      </c>
      <c r="G118" s="7">
        <f>D118-E118</f>
        <v>-159216.57999999996</v>
      </c>
    </row>
    <row r="119" spans="1:7" x14ac:dyDescent="0.25">
      <c r="D119" s="1"/>
      <c r="E119" s="1"/>
      <c r="F119" s="75"/>
    </row>
    <row r="120" spans="1:7" ht="30" x14ac:dyDescent="0.25">
      <c r="A120" s="22">
        <v>16</v>
      </c>
      <c r="B120" s="10" t="s">
        <v>29</v>
      </c>
      <c r="C120" s="18"/>
      <c r="D120" s="59">
        <v>2025</v>
      </c>
      <c r="E120" s="59">
        <v>2024</v>
      </c>
      <c r="F120" s="69" t="s">
        <v>32</v>
      </c>
      <c r="G120" s="23" t="s">
        <v>33</v>
      </c>
    </row>
    <row r="121" spans="1:7" x14ac:dyDescent="0.25">
      <c r="A121" s="53" t="s">
        <v>48</v>
      </c>
      <c r="B121" s="8"/>
      <c r="C121" s="8"/>
      <c r="D121" s="7">
        <v>3630</v>
      </c>
      <c r="E121" s="7">
        <v>12610</v>
      </c>
      <c r="F121" s="24">
        <f>G121/E121</f>
        <v>-0.71213322759714515</v>
      </c>
      <c r="G121" s="7">
        <f>D121-E121</f>
        <v>-8980</v>
      </c>
    </row>
    <row r="122" spans="1:7" x14ac:dyDescent="0.25">
      <c r="D122" s="1"/>
      <c r="E122" s="1"/>
      <c r="F122" s="75"/>
    </row>
    <row r="123" spans="1:7" ht="30" x14ac:dyDescent="0.25">
      <c r="A123" s="22">
        <v>17</v>
      </c>
      <c r="B123" s="33" t="s">
        <v>49</v>
      </c>
      <c r="C123" s="18"/>
      <c r="D123" s="59">
        <v>2025</v>
      </c>
      <c r="E123" s="59">
        <v>2024</v>
      </c>
      <c r="F123" s="69" t="s">
        <v>32</v>
      </c>
      <c r="G123" s="23" t="s">
        <v>33</v>
      </c>
    </row>
    <row r="124" spans="1:7" x14ac:dyDescent="0.25">
      <c r="A124" s="8"/>
      <c r="B124" s="8"/>
      <c r="C124" s="8"/>
      <c r="D124" s="7">
        <v>0</v>
      </c>
      <c r="E124" s="7">
        <v>4730.5</v>
      </c>
      <c r="F124" s="24">
        <f>G124/E124</f>
        <v>-1</v>
      </c>
      <c r="G124" s="7">
        <f>D124-E124</f>
        <v>-4730.5</v>
      </c>
    </row>
    <row r="125" spans="1:7" x14ac:dyDescent="0.25">
      <c r="F125" s="31"/>
      <c r="G125" s="2"/>
    </row>
    <row r="126" spans="1:7" ht="30" x14ac:dyDescent="0.25">
      <c r="A126" s="22">
        <v>18</v>
      </c>
      <c r="B126" s="33" t="s">
        <v>84</v>
      </c>
      <c r="C126" s="18"/>
      <c r="D126" s="59">
        <v>2025</v>
      </c>
      <c r="E126" s="59">
        <v>2024</v>
      </c>
      <c r="F126" s="69" t="s">
        <v>32</v>
      </c>
      <c r="G126" s="23" t="s">
        <v>33</v>
      </c>
    </row>
    <row r="127" spans="1:7" x14ac:dyDescent="0.25">
      <c r="A127" s="8"/>
      <c r="B127" s="8"/>
      <c r="C127" s="8"/>
      <c r="D127" s="7">
        <f>82604+900+2160</f>
        <v>85664</v>
      </c>
      <c r="E127" s="7">
        <v>84488.46</v>
      </c>
      <c r="F127" s="24">
        <f>G127/E127</f>
        <v>1.3913616131717793E-2</v>
      </c>
      <c r="G127" s="7">
        <f>D127-E127</f>
        <v>1175.5399999999936</v>
      </c>
    </row>
    <row r="128" spans="1:7" x14ac:dyDescent="0.25">
      <c r="D128" s="1"/>
      <c r="E128" s="1"/>
      <c r="F128" s="75"/>
    </row>
    <row r="129" spans="1:7" ht="30" x14ac:dyDescent="0.25">
      <c r="A129" s="22">
        <v>18</v>
      </c>
      <c r="B129" s="44" t="s">
        <v>82</v>
      </c>
      <c r="C129" s="18"/>
      <c r="D129" s="59">
        <v>2025</v>
      </c>
      <c r="E129" s="59">
        <v>2024</v>
      </c>
      <c r="F129" s="69" t="s">
        <v>32</v>
      </c>
      <c r="G129" s="23" t="s">
        <v>33</v>
      </c>
    </row>
    <row r="130" spans="1:7" x14ac:dyDescent="0.25">
      <c r="A130" s="8"/>
      <c r="B130" s="8"/>
      <c r="C130" s="8"/>
      <c r="D130" s="7">
        <v>5710.5</v>
      </c>
      <c r="E130" s="7">
        <v>5290</v>
      </c>
      <c r="F130" s="24">
        <f>G130/E130</f>
        <v>7.9489603024574668E-2</v>
      </c>
      <c r="G130" s="7">
        <f>D130-E130</f>
        <v>420.5</v>
      </c>
    </row>
    <row r="131" spans="1:7" x14ac:dyDescent="0.25">
      <c r="D131" s="1"/>
      <c r="E131" s="1"/>
      <c r="F131" s="75"/>
    </row>
    <row r="132" spans="1:7" ht="30" x14ac:dyDescent="0.25">
      <c r="A132" s="22">
        <v>19</v>
      </c>
      <c r="B132" s="33" t="s">
        <v>83</v>
      </c>
      <c r="C132" s="18"/>
      <c r="D132" s="59">
        <v>2025</v>
      </c>
      <c r="E132" s="59">
        <v>2024</v>
      </c>
      <c r="F132" s="69" t="s">
        <v>32</v>
      </c>
      <c r="G132" s="23" t="s">
        <v>33</v>
      </c>
    </row>
    <row r="133" spans="1:7" x14ac:dyDescent="0.25">
      <c r="A133" s="8"/>
      <c r="B133" s="8"/>
      <c r="C133" s="8"/>
      <c r="D133" s="7">
        <v>2660</v>
      </c>
      <c r="E133" s="7">
        <v>0</v>
      </c>
      <c r="F133" s="45" t="s">
        <v>35</v>
      </c>
      <c r="G133" s="7">
        <f>D133-E133</f>
        <v>2660</v>
      </c>
    </row>
    <row r="134" spans="1:7" x14ac:dyDescent="0.25">
      <c r="D134" s="1"/>
      <c r="E134" s="1"/>
      <c r="F134" s="75"/>
    </row>
    <row r="135" spans="1:7" ht="30" x14ac:dyDescent="0.25">
      <c r="A135" s="22">
        <v>20</v>
      </c>
      <c r="B135" s="33" t="s">
        <v>50</v>
      </c>
      <c r="C135" s="18"/>
      <c r="D135" s="59">
        <v>2025</v>
      </c>
      <c r="E135" s="59">
        <v>2024</v>
      </c>
      <c r="F135" s="69" t="s">
        <v>32</v>
      </c>
      <c r="G135" s="23" t="s">
        <v>33</v>
      </c>
    </row>
    <row r="136" spans="1:7" x14ac:dyDescent="0.25">
      <c r="A136" s="8"/>
      <c r="B136" s="8"/>
      <c r="C136" s="8"/>
      <c r="D136" s="7">
        <v>6683</v>
      </c>
      <c r="E136" s="7">
        <v>10237</v>
      </c>
      <c r="F136" s="24">
        <f>G136/E136</f>
        <v>-0.34717202305362899</v>
      </c>
      <c r="G136" s="7">
        <f>D136-E136</f>
        <v>-3554</v>
      </c>
    </row>
    <row r="137" spans="1:7" x14ac:dyDescent="0.25">
      <c r="D137" s="1"/>
      <c r="E137" s="1"/>
      <c r="F137" s="75"/>
    </row>
    <row r="138" spans="1:7" x14ac:dyDescent="0.25">
      <c r="D138" s="1"/>
      <c r="E138" s="1"/>
      <c r="F138" s="75"/>
    </row>
    <row r="139" spans="1:7" ht="30" x14ac:dyDescent="0.25">
      <c r="A139" s="22">
        <v>21</v>
      </c>
      <c r="B139" s="10" t="s">
        <v>30</v>
      </c>
      <c r="C139" s="18"/>
      <c r="D139" s="59">
        <v>2025</v>
      </c>
      <c r="E139" s="59">
        <v>2024</v>
      </c>
      <c r="F139" s="69" t="s">
        <v>32</v>
      </c>
      <c r="G139" s="23" t="s">
        <v>33</v>
      </c>
    </row>
    <row r="140" spans="1:7" x14ac:dyDescent="0.25">
      <c r="A140" s="8"/>
      <c r="B140" s="8"/>
      <c r="C140" s="8"/>
      <c r="D140" s="7">
        <v>0</v>
      </c>
      <c r="E140" s="7">
        <v>5600.98</v>
      </c>
      <c r="F140" s="24">
        <f>G140/E140</f>
        <v>-1</v>
      </c>
      <c r="G140" s="7">
        <f>D140-E140</f>
        <v>-5600.98</v>
      </c>
    </row>
    <row r="141" spans="1:7" x14ac:dyDescent="0.25">
      <c r="F141" s="31"/>
      <c r="G141" s="2"/>
    </row>
    <row r="142" spans="1:7" x14ac:dyDescent="0.25">
      <c r="F142" s="31"/>
      <c r="G142" s="2"/>
    </row>
    <row r="143" spans="1:7" ht="60" x14ac:dyDescent="0.25">
      <c r="A143" s="58">
        <v>22</v>
      </c>
      <c r="B143" s="33" t="s">
        <v>85</v>
      </c>
      <c r="C143" s="50"/>
      <c r="D143" s="59">
        <v>2025</v>
      </c>
      <c r="E143" s="59">
        <v>2024</v>
      </c>
      <c r="F143" s="69" t="s">
        <v>32</v>
      </c>
      <c r="G143" s="23" t="s">
        <v>33</v>
      </c>
    </row>
    <row r="144" spans="1:7" x14ac:dyDescent="0.25">
      <c r="A144" s="51"/>
      <c r="B144" s="51"/>
      <c r="C144" s="51"/>
      <c r="D144" s="7">
        <v>9040</v>
      </c>
      <c r="E144" s="7">
        <v>4110</v>
      </c>
      <c r="F144" s="24">
        <f>G144/E144</f>
        <v>1.1995133819951338</v>
      </c>
      <c r="G144" s="7">
        <f>D144-E144</f>
        <v>4930</v>
      </c>
    </row>
    <row r="145" spans="1:7" x14ac:dyDescent="0.25">
      <c r="F145" s="31"/>
      <c r="G145" s="2"/>
    </row>
    <row r="146" spans="1:7" x14ac:dyDescent="0.25">
      <c r="D146" s="1"/>
      <c r="E146" s="1"/>
      <c r="F146" s="75"/>
    </row>
    <row r="147" spans="1:7" x14ac:dyDescent="0.25">
      <c r="D147" s="1"/>
      <c r="E147" s="1"/>
      <c r="F147" s="75"/>
    </row>
    <row r="148" spans="1:7" x14ac:dyDescent="0.25">
      <c r="D148" s="1"/>
      <c r="E148" s="1"/>
      <c r="F148" s="75"/>
    </row>
    <row r="149" spans="1:7" ht="30" x14ac:dyDescent="0.25">
      <c r="A149" s="10"/>
      <c r="B149" s="32" t="s">
        <v>31</v>
      </c>
      <c r="C149" s="18"/>
      <c r="D149" s="59">
        <v>2025</v>
      </c>
      <c r="E149" s="64">
        <v>2024</v>
      </c>
      <c r="F149" s="69" t="s">
        <v>32</v>
      </c>
      <c r="G149" s="23" t="s">
        <v>33</v>
      </c>
    </row>
    <row r="150" spans="1:7" x14ac:dyDescent="0.25">
      <c r="A150" s="8"/>
      <c r="B150" s="8"/>
      <c r="C150" s="8"/>
      <c r="D150" s="7">
        <f>D16+D19+D51+D54+D57+D60+D73+D76+D79+D87+D99+D102+D108+D115+D118+D121+D124+D127+D130+D133+D136++D140+D144</f>
        <v>6323685.7400000012</v>
      </c>
      <c r="E150" s="65">
        <f>E144+E140+E136+E133+E130+E127+E124+E121+E118+E115+E108+E102+E99+E87+E79+E76+E73+E60+E57+E54+E51+E19+E16</f>
        <v>8022147.5599999996</v>
      </c>
      <c r="F150" s="24">
        <f>G150/E150</f>
        <v>-0.21172158792850707</v>
      </c>
      <c r="G150" s="7">
        <f>D150-E150</f>
        <v>-1698461.8199999984</v>
      </c>
    </row>
    <row r="151" spans="1:7" x14ac:dyDescent="0.25">
      <c r="E151" s="66"/>
      <c r="F151" s="31"/>
      <c r="G151" s="2"/>
    </row>
    <row r="152" spans="1:7" x14ac:dyDescent="0.25">
      <c r="G152" s="2"/>
    </row>
    <row r="153" spans="1:7" x14ac:dyDescent="0.25">
      <c r="G153" s="2"/>
    </row>
    <row r="154" spans="1:7" x14ac:dyDescent="0.25">
      <c r="G154" s="2"/>
    </row>
    <row r="155" spans="1:7" x14ac:dyDescent="0.25">
      <c r="E155" s="62"/>
    </row>
  </sheetData>
  <mergeCells count="3">
    <mergeCell ref="A2:G2"/>
    <mergeCell ref="B5:C5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ASBiL</dc:creator>
  <cp:lastModifiedBy>Sc</cp:lastModifiedBy>
  <dcterms:created xsi:type="dcterms:W3CDTF">2015-06-05T18:19:34Z</dcterms:created>
  <dcterms:modified xsi:type="dcterms:W3CDTF">2026-01-13T12:45:02Z</dcterms:modified>
</cp:coreProperties>
</file>